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a\Desktop\"/>
    </mc:Choice>
  </mc:AlternateContent>
  <xr:revisionPtr revIDLastSave="0" documentId="8_{BEA24631-27D5-4906-97FE-0F8EBFFC005F}" xr6:coauthVersionLast="41" xr6:coauthVersionMax="41" xr10:uidLastSave="{00000000-0000-0000-0000-000000000000}"/>
  <bookViews>
    <workbookView xWindow="-120" yWindow="-120" windowWidth="24240" windowHeight="17640" activeTab="1" xr2:uid="{00000000-000D-0000-FFFF-FFFF00000000}"/>
  </bookViews>
  <sheets>
    <sheet name="Dækblad" sheetId="4" r:id="rId1"/>
    <sheet name="Frame input-ark" sheetId="7" r:id="rId2"/>
    <sheet name="Evalueringsmatrix" sheetId="2" r:id="rId3"/>
    <sheet name="ECO1.1 " sheetId="6" r:id="rId4"/>
    <sheet name="Hensigtserklæring" sheetId="5" r:id="rId5"/>
  </sheets>
  <externalReferences>
    <externalReference r:id="rId6"/>
  </externalReferences>
  <definedNames>
    <definedName name="Kommuner_værdier">[1]Beregningsforudsætninger!$B$26:$C$123</definedName>
    <definedName name="_xlnm.Print_Area" localSheetId="0">Dækblad!$A$1:$H$61</definedName>
    <definedName name="_xlnm.Print_Area" localSheetId="3">'ECO1.1 '!$A$1:$I$47</definedName>
    <definedName name="_xlnm.Print_Area" localSheetId="2">Evalueringsmatrix!$A$1:$Y$263</definedName>
    <definedName name="_xlnm.Print_Area" localSheetId="4">Hensigtserklæring!$A$1:$Q$276</definedName>
    <definedName name="_xlnm.Print_Titles" localSheetId="2">Evalueringsmatrix!$10:$11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7" i="2" l="1"/>
  <c r="F238" i="2"/>
  <c r="F239" i="2"/>
  <c r="F242" i="2"/>
  <c r="F243" i="2"/>
  <c r="F244" i="2"/>
  <c r="F245" i="2"/>
  <c r="F246" i="2"/>
  <c r="F247" i="2"/>
  <c r="F248" i="2"/>
  <c r="F249" i="2"/>
  <c r="F250" i="2"/>
  <c r="F252" i="2"/>
  <c r="F253" i="2"/>
  <c r="F254" i="2"/>
  <c r="F255" i="2"/>
  <c r="F256" i="2"/>
  <c r="F257" i="2"/>
  <c r="F258" i="2"/>
  <c r="F259" i="2"/>
  <c r="F261" i="2"/>
  <c r="F262" i="2"/>
  <c r="F263" i="2"/>
  <c r="F235" i="2"/>
  <c r="F69" i="2" l="1"/>
  <c r="F17" i="2" l="1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3" i="2"/>
  <c r="F34" i="2"/>
  <c r="F36" i="2"/>
  <c r="F37" i="2"/>
  <c r="F38" i="2"/>
  <c r="F40" i="2"/>
  <c r="F41" i="2"/>
  <c r="F42" i="2"/>
  <c r="F43" i="2"/>
  <c r="F44" i="2"/>
  <c r="F45" i="2"/>
  <c r="F46" i="2"/>
  <c r="F48" i="2"/>
  <c r="F49" i="2"/>
  <c r="F50" i="2"/>
  <c r="F51" i="2"/>
  <c r="F52" i="2"/>
  <c r="F53" i="2"/>
  <c r="F55" i="2"/>
  <c r="F56" i="2"/>
  <c r="F57" i="2"/>
  <c r="F58" i="2"/>
  <c r="F59" i="2"/>
  <c r="F60" i="2"/>
  <c r="F62" i="2"/>
  <c r="F63" i="2"/>
  <c r="F64" i="2"/>
  <c r="F66" i="2"/>
  <c r="F67" i="2"/>
  <c r="F68" i="2"/>
  <c r="F71" i="2"/>
  <c r="F72" i="2"/>
  <c r="F73" i="2"/>
  <c r="F74" i="2"/>
  <c r="F75" i="2"/>
  <c r="F76" i="2"/>
  <c r="F77" i="2"/>
  <c r="F78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9" i="2"/>
  <c r="F100" i="2"/>
  <c r="F101" i="2"/>
  <c r="F102" i="2"/>
  <c r="F103" i="2"/>
  <c r="F104" i="2"/>
  <c r="F106" i="2"/>
  <c r="F107" i="2"/>
  <c r="F109" i="2"/>
  <c r="F110" i="2"/>
  <c r="F111" i="2"/>
  <c r="F112" i="2"/>
  <c r="F113" i="2"/>
  <c r="F114" i="2"/>
  <c r="F115" i="2"/>
  <c r="F117" i="2"/>
  <c r="F118" i="2"/>
  <c r="F119" i="2"/>
  <c r="F120" i="2"/>
  <c r="F121" i="2"/>
  <c r="F122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5" i="2"/>
  <c r="F146" i="2"/>
  <c r="F147" i="2"/>
  <c r="F148" i="2"/>
  <c r="F149" i="2"/>
  <c r="F150" i="2"/>
  <c r="F151" i="2"/>
  <c r="F152" i="2"/>
  <c r="F154" i="2"/>
  <c r="F155" i="2"/>
  <c r="F156" i="2"/>
  <c r="F157" i="2"/>
  <c r="F158" i="2"/>
  <c r="F160" i="2"/>
  <c r="F161" i="2"/>
  <c r="F162" i="2"/>
  <c r="F163" i="2"/>
  <c r="F164" i="2"/>
  <c r="F166" i="2"/>
  <c r="F167" i="2"/>
  <c r="F168" i="2"/>
  <c r="F169" i="2"/>
  <c r="F170" i="2"/>
  <c r="F171" i="2"/>
  <c r="F172" i="2"/>
  <c r="F173" i="2"/>
  <c r="F174" i="2"/>
  <c r="F176" i="2"/>
  <c r="F177" i="2"/>
  <c r="F178" i="2"/>
  <c r="F179" i="2"/>
  <c r="F181" i="2"/>
  <c r="F182" i="2"/>
  <c r="F183" i="2"/>
  <c r="F184" i="2"/>
  <c r="F185" i="2"/>
  <c r="F186" i="2"/>
  <c r="F187" i="2"/>
  <c r="F188" i="2"/>
  <c r="F189" i="2"/>
  <c r="F190" i="2"/>
  <c r="F191" i="2"/>
  <c r="F193" i="2"/>
  <c r="F194" i="2"/>
  <c r="F195" i="2"/>
  <c r="F196" i="2"/>
  <c r="F197" i="2"/>
  <c r="F198" i="2"/>
  <c r="F200" i="2"/>
  <c r="F201" i="2"/>
  <c r="F202" i="2"/>
  <c r="F203" i="2"/>
  <c r="F204" i="2"/>
  <c r="F205" i="2"/>
  <c r="F206" i="2"/>
  <c r="F207" i="2"/>
  <c r="F209" i="2"/>
  <c r="F210" i="2"/>
  <c r="F211" i="2"/>
  <c r="F212" i="2"/>
  <c r="F213" i="2"/>
  <c r="F214" i="2"/>
  <c r="F216" i="2"/>
  <c r="F217" i="2"/>
  <c r="F218" i="2"/>
  <c r="F219" i="2"/>
  <c r="F220" i="2"/>
  <c r="F221" i="2"/>
  <c r="F222" i="2"/>
  <c r="F223" i="2"/>
  <c r="F224" i="2"/>
  <c r="F225" i="2"/>
  <c r="F227" i="2"/>
  <c r="F228" i="2"/>
  <c r="F229" i="2"/>
  <c r="F230" i="2"/>
  <c r="F231" i="2"/>
  <c r="F233" i="2"/>
  <c r="F234" i="2"/>
  <c r="F14" i="2"/>
  <c r="F15" i="2"/>
  <c r="F13" i="2"/>
  <c r="E60" i="2" l="1"/>
  <c r="E69" i="2"/>
  <c r="E239" i="2"/>
  <c r="B262" i="2" l="1"/>
  <c r="B263" i="2"/>
  <c r="B256" i="2"/>
  <c r="B257" i="2"/>
  <c r="B258" i="2"/>
  <c r="B259" i="2"/>
  <c r="B253" i="2"/>
  <c r="B243" i="2"/>
  <c r="B244" i="2"/>
  <c r="B245" i="2"/>
  <c r="B246" i="2"/>
  <c r="B247" i="2"/>
  <c r="B248" i="2"/>
  <c r="B249" i="2"/>
  <c r="B250" i="2"/>
  <c r="B238" i="2"/>
  <c r="B234" i="2"/>
  <c r="B235" i="2"/>
  <c r="B228" i="2"/>
  <c r="B229" i="2"/>
  <c r="B230" i="2"/>
  <c r="B231" i="2"/>
  <c r="B217" i="2"/>
  <c r="B218" i="2"/>
  <c r="B219" i="2"/>
  <c r="B220" i="2"/>
  <c r="B221" i="2"/>
  <c r="B222" i="2"/>
  <c r="B223" i="2"/>
  <c r="B224" i="2"/>
  <c r="B225" i="2"/>
  <c r="B210" i="2"/>
  <c r="B211" i="2"/>
  <c r="B212" i="2"/>
  <c r="B213" i="2"/>
  <c r="B214" i="2"/>
  <c r="B201" i="2"/>
  <c r="B202" i="2"/>
  <c r="B203" i="2"/>
  <c r="B204" i="2"/>
  <c r="B205" i="2"/>
  <c r="B206" i="2"/>
  <c r="B207" i="2"/>
  <c r="B194" i="2"/>
  <c r="B195" i="2"/>
  <c r="B196" i="2"/>
  <c r="B197" i="2"/>
  <c r="B198" i="2"/>
  <c r="B182" i="2"/>
  <c r="B183" i="2"/>
  <c r="B184" i="2"/>
  <c r="B185" i="2"/>
  <c r="B186" i="2"/>
  <c r="B187" i="2"/>
  <c r="B188" i="2"/>
  <c r="B189" i="2"/>
  <c r="B190" i="2"/>
  <c r="B191" i="2"/>
  <c r="B177" i="2"/>
  <c r="B178" i="2"/>
  <c r="B179" i="2"/>
  <c r="B167" i="2"/>
  <c r="B168" i="2"/>
  <c r="B169" i="2"/>
  <c r="B170" i="2"/>
  <c r="B171" i="2"/>
  <c r="B172" i="2"/>
  <c r="B173" i="2"/>
  <c r="B174" i="2"/>
  <c r="B161" i="2"/>
  <c r="B162" i="2"/>
  <c r="B163" i="2"/>
  <c r="B164" i="2"/>
  <c r="B155" i="2"/>
  <c r="B156" i="2"/>
  <c r="B157" i="2"/>
  <c r="B158" i="2"/>
  <c r="B146" i="2"/>
  <c r="B147" i="2"/>
  <c r="B148" i="2"/>
  <c r="B149" i="2"/>
  <c r="B150" i="2"/>
  <c r="B151" i="2"/>
  <c r="B152" i="2"/>
  <c r="B140" i="2"/>
  <c r="B141" i="2"/>
  <c r="B142" i="2"/>
  <c r="B143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18" i="2"/>
  <c r="B119" i="2"/>
  <c r="B120" i="2"/>
  <c r="B121" i="2"/>
  <c r="B122" i="2"/>
  <c r="B110" i="2"/>
  <c r="B111" i="2"/>
  <c r="B112" i="2"/>
  <c r="B113" i="2"/>
  <c r="B114" i="2"/>
  <c r="B115" i="2"/>
  <c r="B107" i="2"/>
  <c r="B100" i="2"/>
  <c r="B101" i="2"/>
  <c r="B102" i="2"/>
  <c r="B103" i="2"/>
  <c r="B104" i="2"/>
  <c r="B261" i="2"/>
  <c r="B255" i="2"/>
  <c r="B252" i="2"/>
  <c r="B242" i="2"/>
  <c r="B237" i="2"/>
  <c r="B233" i="2"/>
  <c r="B227" i="2"/>
  <c r="B216" i="2"/>
  <c r="B209" i="2"/>
  <c r="B200" i="2"/>
  <c r="B193" i="2"/>
  <c r="B181" i="2"/>
  <c r="B176" i="2"/>
  <c r="B166" i="2"/>
  <c r="B160" i="2"/>
  <c r="B154" i="2"/>
  <c r="B145" i="2"/>
  <c r="B139" i="2"/>
  <c r="B124" i="2"/>
  <c r="B117" i="2"/>
  <c r="B109" i="2"/>
  <c r="B106" i="2"/>
  <c r="B99" i="2"/>
  <c r="B92" i="2"/>
  <c r="B93" i="2"/>
  <c r="B94" i="2"/>
  <c r="B95" i="2"/>
  <c r="B96" i="2"/>
  <c r="B97" i="2"/>
  <c r="B91" i="2"/>
  <c r="B81" i="2"/>
  <c r="B82" i="2"/>
  <c r="B83" i="2"/>
  <c r="B84" i="2"/>
  <c r="B85" i="2"/>
  <c r="B86" i="2"/>
  <c r="B87" i="2"/>
  <c r="B88" i="2"/>
  <c r="B89" i="2"/>
  <c r="B80" i="2"/>
  <c r="B72" i="2"/>
  <c r="B73" i="2"/>
  <c r="B74" i="2"/>
  <c r="B75" i="2"/>
  <c r="B76" i="2"/>
  <c r="B77" i="2"/>
  <c r="B71" i="2"/>
  <c r="B67" i="2"/>
  <c r="B68" i="2"/>
  <c r="B66" i="2"/>
  <c r="B63" i="2"/>
  <c r="B64" i="2"/>
  <c r="B62" i="2"/>
  <c r="B56" i="2"/>
  <c r="B57" i="2"/>
  <c r="B58" i="2"/>
  <c r="B59" i="2"/>
  <c r="B55" i="2"/>
  <c r="B49" i="2"/>
  <c r="B50" i="2"/>
  <c r="B51" i="2"/>
  <c r="B52" i="2"/>
  <c r="B53" i="2"/>
  <c r="B48" i="2"/>
  <c r="B41" i="2"/>
  <c r="B42" i="2"/>
  <c r="B43" i="2"/>
  <c r="B44" i="2"/>
  <c r="B45" i="2"/>
  <c r="B46" i="2"/>
  <c r="B40" i="2"/>
  <c r="B37" i="2"/>
  <c r="B38" i="2"/>
  <c r="B36" i="2"/>
  <c r="B34" i="2"/>
  <c r="B33" i="2"/>
  <c r="B23" i="2"/>
  <c r="B24" i="2"/>
  <c r="B25" i="2"/>
  <c r="B26" i="2"/>
  <c r="B27" i="2"/>
  <c r="B28" i="2"/>
  <c r="B29" i="2"/>
  <c r="B30" i="2"/>
  <c r="B31" i="2"/>
  <c r="B22" i="2"/>
  <c r="B18" i="2"/>
  <c r="B19" i="2"/>
  <c r="B20" i="2"/>
  <c r="B17" i="2"/>
  <c r="B14" i="2"/>
  <c r="B15" i="2"/>
  <c r="B13" i="2"/>
  <c r="AB6" i="2" l="1"/>
  <c r="AC6" i="2" s="1"/>
  <c r="I239" i="2"/>
  <c r="I69" i="2"/>
  <c r="I60" i="2"/>
  <c r="E144" i="2" l="1"/>
  <c r="I144" i="2" s="1"/>
  <c r="E65" i="2" l="1"/>
  <c r="I65" i="2" s="1"/>
  <c r="E175" i="2" l="1"/>
  <c r="I175" i="2" s="1"/>
  <c r="E165" i="2" l="1"/>
  <c r="I165" i="2" s="1"/>
  <c r="K173" i="2"/>
  <c r="E106" i="5" l="1"/>
  <c r="E102" i="5"/>
  <c r="E103" i="5"/>
  <c r="E12" i="2"/>
  <c r="I12" i="2" s="1"/>
  <c r="D239" i="5" l="1"/>
  <c r="D69" i="5"/>
  <c r="D60" i="5"/>
  <c r="E263" i="5"/>
  <c r="E262" i="5"/>
  <c r="E261" i="5"/>
  <c r="E259" i="5"/>
  <c r="E258" i="5"/>
  <c r="E257" i="5"/>
  <c r="E256" i="5"/>
  <c r="E255" i="5"/>
  <c r="E253" i="5"/>
  <c r="E252" i="5"/>
  <c r="E250" i="5"/>
  <c r="E249" i="5"/>
  <c r="E248" i="5"/>
  <c r="E247" i="5"/>
  <c r="E246" i="5"/>
  <c r="E245" i="5"/>
  <c r="E244" i="5"/>
  <c r="E243" i="5"/>
  <c r="E242" i="5"/>
  <c r="E238" i="5"/>
  <c r="E237" i="5"/>
  <c r="E235" i="5"/>
  <c r="E234" i="5"/>
  <c r="E233" i="5"/>
  <c r="E231" i="5"/>
  <c r="E230" i="5"/>
  <c r="E229" i="5"/>
  <c r="E228" i="5"/>
  <c r="E227" i="5"/>
  <c r="E225" i="5"/>
  <c r="E224" i="5"/>
  <c r="E223" i="5"/>
  <c r="E222" i="5"/>
  <c r="E221" i="5"/>
  <c r="E220" i="5"/>
  <c r="E219" i="5"/>
  <c r="E218" i="5"/>
  <c r="E217" i="5"/>
  <c r="E216" i="5"/>
  <c r="E214" i="5"/>
  <c r="E213" i="5"/>
  <c r="E212" i="5"/>
  <c r="E211" i="5"/>
  <c r="E210" i="5"/>
  <c r="E209" i="5"/>
  <c r="E207" i="5"/>
  <c r="E206" i="5"/>
  <c r="E205" i="5"/>
  <c r="E204" i="5"/>
  <c r="E203" i="5"/>
  <c r="E202" i="5"/>
  <c r="E201" i="5"/>
  <c r="E200" i="5"/>
  <c r="E198" i="5"/>
  <c r="E197" i="5"/>
  <c r="E196" i="5"/>
  <c r="E195" i="5"/>
  <c r="E194" i="5"/>
  <c r="E193" i="5"/>
  <c r="E191" i="5"/>
  <c r="E190" i="5"/>
  <c r="E189" i="5"/>
  <c r="E188" i="5"/>
  <c r="E187" i="5"/>
  <c r="E186" i="5"/>
  <c r="E185" i="5"/>
  <c r="E184" i="5"/>
  <c r="E183" i="5"/>
  <c r="E182" i="5"/>
  <c r="E181" i="5"/>
  <c r="E179" i="5"/>
  <c r="E178" i="5"/>
  <c r="E177" i="5"/>
  <c r="E176" i="5"/>
  <c r="E174" i="5"/>
  <c r="E173" i="5"/>
  <c r="E172" i="5"/>
  <c r="E171" i="5"/>
  <c r="E170" i="5"/>
  <c r="E169" i="5"/>
  <c r="E168" i="5"/>
  <c r="E167" i="5"/>
  <c r="E165" i="5"/>
  <c r="E164" i="5"/>
  <c r="E163" i="5"/>
  <c r="E162" i="5"/>
  <c r="E161" i="5"/>
  <c r="E159" i="5"/>
  <c r="E158" i="5"/>
  <c r="E157" i="5"/>
  <c r="E156" i="5"/>
  <c r="E155" i="5"/>
  <c r="E153" i="5"/>
  <c r="E152" i="5"/>
  <c r="E151" i="5"/>
  <c r="E150" i="5"/>
  <c r="E149" i="5"/>
  <c r="E148" i="5"/>
  <c r="E147" i="5"/>
  <c r="E145" i="5"/>
  <c r="E144" i="5"/>
  <c r="E143" i="5"/>
  <c r="E142" i="5"/>
  <c r="E141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4" i="5"/>
  <c r="E123" i="5"/>
  <c r="E122" i="5"/>
  <c r="E121" i="5"/>
  <c r="E120" i="5"/>
  <c r="E119" i="5"/>
  <c r="E117" i="5"/>
  <c r="E116" i="5"/>
  <c r="E115" i="5"/>
  <c r="E114" i="5"/>
  <c r="E113" i="5"/>
  <c r="E112" i="5"/>
  <c r="E111" i="5"/>
  <c r="E109" i="5"/>
  <c r="E108" i="5"/>
  <c r="E105" i="5"/>
  <c r="E104" i="5"/>
  <c r="E101" i="5"/>
  <c r="E100" i="5"/>
  <c r="E99" i="5"/>
  <c r="E97" i="5"/>
  <c r="E95" i="5"/>
  <c r="E94" i="5"/>
  <c r="E93" i="5"/>
  <c r="E92" i="5"/>
  <c r="E91" i="5"/>
  <c r="E89" i="5"/>
  <c r="E88" i="5"/>
  <c r="E87" i="5"/>
  <c r="E86" i="5"/>
  <c r="E85" i="5"/>
  <c r="E84" i="5"/>
  <c r="E83" i="5"/>
  <c r="E82" i="5"/>
  <c r="E81" i="5"/>
  <c r="E80" i="5"/>
  <c r="E77" i="5"/>
  <c r="E76" i="5"/>
  <c r="E75" i="5"/>
  <c r="E74" i="5"/>
  <c r="E73" i="5"/>
  <c r="E72" i="5"/>
  <c r="E71" i="5"/>
  <c r="E68" i="5"/>
  <c r="E67" i="5"/>
  <c r="E66" i="5"/>
  <c r="E64" i="5"/>
  <c r="E63" i="5"/>
  <c r="E62" i="5"/>
  <c r="E59" i="5"/>
  <c r="E58" i="5"/>
  <c r="E57" i="5"/>
  <c r="E56" i="5"/>
  <c r="E55" i="5"/>
  <c r="E53" i="5"/>
  <c r="E52" i="5"/>
  <c r="E51" i="5"/>
  <c r="E50" i="5"/>
  <c r="E49" i="5"/>
  <c r="E48" i="5"/>
  <c r="E46" i="5"/>
  <c r="E45" i="5"/>
  <c r="E44" i="5"/>
  <c r="E43" i="5"/>
  <c r="E42" i="5"/>
  <c r="E41" i="5"/>
  <c r="E40" i="5"/>
  <c r="E38" i="5"/>
  <c r="E37" i="5"/>
  <c r="E36" i="5"/>
  <c r="E34" i="5"/>
  <c r="E33" i="5"/>
  <c r="E31" i="5"/>
  <c r="E30" i="5"/>
  <c r="E29" i="5"/>
  <c r="E28" i="5"/>
  <c r="E27" i="5"/>
  <c r="E26" i="5"/>
  <c r="E25" i="5"/>
  <c r="E24" i="5"/>
  <c r="E23" i="5"/>
  <c r="E22" i="5"/>
  <c r="E20" i="5"/>
  <c r="E19" i="5"/>
  <c r="E18" i="5"/>
  <c r="E17" i="5"/>
  <c r="E15" i="5"/>
  <c r="E14" i="5"/>
  <c r="E13" i="5"/>
  <c r="F226" i="5" l="1"/>
  <c r="F215" i="5"/>
  <c r="F199" i="5"/>
  <c r="F180" i="5"/>
  <c r="F175" i="5"/>
  <c r="F160" i="5"/>
  <c r="F154" i="5"/>
  <c r="F146" i="5"/>
  <c r="F125" i="5"/>
  <c r="F118" i="5"/>
  <c r="F110" i="5"/>
  <c r="F98" i="5"/>
  <c r="F90" i="5"/>
  <c r="F79" i="5"/>
  <c r="F21" i="5"/>
  <c r="F16" i="5"/>
  <c r="D254" i="5"/>
  <c r="K177" i="2"/>
  <c r="K178" i="2"/>
  <c r="K179" i="2"/>
  <c r="K53" i="2"/>
  <c r="K52" i="2"/>
  <c r="K51" i="2"/>
  <c r="K50" i="2"/>
  <c r="K49" i="2"/>
  <c r="K48" i="2"/>
  <c r="J47" i="2"/>
  <c r="E47" i="2"/>
  <c r="I47" i="2" s="1"/>
  <c r="K46" i="2"/>
  <c r="K45" i="2"/>
  <c r="K44" i="2"/>
  <c r="K43" i="2"/>
  <c r="K42" i="2"/>
  <c r="K41" i="2"/>
  <c r="K40" i="2"/>
  <c r="J39" i="2"/>
  <c r="E39" i="2"/>
  <c r="I39" i="2" s="1"/>
  <c r="K38" i="2"/>
  <c r="K37" i="2"/>
  <c r="K36" i="2"/>
  <c r="J35" i="2"/>
  <c r="E35" i="2"/>
  <c r="I35" i="2" s="1"/>
  <c r="K34" i="2"/>
  <c r="K33" i="2"/>
  <c r="J32" i="2"/>
  <c r="E32" i="2"/>
  <c r="I32" i="2" s="1"/>
  <c r="K31" i="2"/>
  <c r="K22" i="2"/>
  <c r="G21" i="2"/>
  <c r="J21" i="2" s="1"/>
  <c r="E21" i="2"/>
  <c r="I21" i="2" s="1"/>
  <c r="K20" i="2"/>
  <c r="K19" i="2"/>
  <c r="K18" i="2"/>
  <c r="K17" i="2"/>
  <c r="G16" i="2"/>
  <c r="J16" i="2" s="1"/>
  <c r="E16" i="2"/>
  <c r="I16" i="2" s="1"/>
  <c r="K15" i="2"/>
  <c r="K14" i="2"/>
  <c r="K13" i="2"/>
  <c r="J12" i="2"/>
  <c r="K39" i="2" l="1"/>
  <c r="D39" i="5"/>
  <c r="K16" i="2"/>
  <c r="D16" i="5"/>
  <c r="K47" i="2"/>
  <c r="D47" i="5"/>
  <c r="D21" i="5"/>
  <c r="K32" i="2"/>
  <c r="D32" i="5"/>
  <c r="D35" i="5"/>
  <c r="D12" i="5"/>
  <c r="K21" i="2"/>
  <c r="N12" i="2"/>
  <c r="L21" i="2" s="1"/>
  <c r="K35" i="2"/>
  <c r="E236" i="2"/>
  <c r="K237" i="2"/>
  <c r="K238" i="2"/>
  <c r="D236" i="5" l="1"/>
  <c r="I236" i="2"/>
  <c r="L32" i="2"/>
  <c r="L47" i="2"/>
  <c r="L16" i="2"/>
  <c r="L12" i="2"/>
  <c r="L39" i="2"/>
  <c r="L35" i="2"/>
  <c r="M12" i="2"/>
  <c r="O12" i="2" s="1"/>
  <c r="K12" i="2"/>
  <c r="D5" i="6"/>
  <c r="T3" i="2" l="1"/>
  <c r="G9" i="4" s="1"/>
  <c r="H9" i="4" s="1"/>
  <c r="E260" i="2" l="1"/>
  <c r="E254" i="2"/>
  <c r="I254" i="2" s="1"/>
  <c r="E251" i="2"/>
  <c r="E241" i="2"/>
  <c r="J236" i="2"/>
  <c r="D175" i="5"/>
  <c r="K77" i="2"/>
  <c r="K76" i="2"/>
  <c r="D241" i="5" l="1"/>
  <c r="I241" i="2"/>
  <c r="D251" i="5"/>
  <c r="I251" i="2"/>
  <c r="D260" i="5"/>
  <c r="I260" i="2"/>
  <c r="E96" i="5"/>
  <c r="K236" i="2"/>
  <c r="J239" i="2"/>
  <c r="K239" i="2" l="1"/>
  <c r="C46" i="6"/>
  <c r="E46" i="6" s="1"/>
  <c r="C43" i="6"/>
  <c r="C44" i="6" s="1"/>
  <c r="E44" i="6" s="1"/>
  <c r="C45" i="6"/>
  <c r="E45" i="6" s="1"/>
  <c r="D18" i="6"/>
  <c r="D17" i="6"/>
  <c r="D7" i="6"/>
  <c r="D14" i="6"/>
  <c r="C6" i="6" l="1"/>
  <c r="B6" i="6"/>
  <c r="C7" i="6"/>
  <c r="E7" i="6" s="1"/>
  <c r="B7" i="6"/>
  <c r="B19" i="6"/>
  <c r="D16" i="6"/>
  <c r="D15" i="6"/>
  <c r="E43" i="6"/>
  <c r="E47" i="6" s="1"/>
  <c r="D6" i="6" s="1"/>
  <c r="D8" i="6" s="1"/>
  <c r="C5" i="6" l="1"/>
  <c r="B5" i="6"/>
  <c r="E5" i="6"/>
  <c r="E6" i="6"/>
  <c r="D19" i="6"/>
  <c r="C8" i="6" l="1"/>
  <c r="E8" i="6" s="1"/>
  <c r="B8" i="6"/>
  <c r="J16" i="6" l="1"/>
  <c r="J18" i="6"/>
  <c r="J19" i="6"/>
  <c r="J21" i="6"/>
  <c r="J20" i="6"/>
  <c r="J15" i="6"/>
  <c r="J22" i="6"/>
  <c r="J14" i="6"/>
  <c r="J13" i="6"/>
  <c r="J17" i="6"/>
  <c r="E232" i="2"/>
  <c r="I232" i="2" s="1"/>
  <c r="E226" i="2"/>
  <c r="I226" i="2" s="1"/>
  <c r="E215" i="2"/>
  <c r="I215" i="2" s="1"/>
  <c r="E208" i="2"/>
  <c r="I208" i="2" s="1"/>
  <c r="E199" i="2"/>
  <c r="I199" i="2" s="1"/>
  <c r="E192" i="2"/>
  <c r="I192" i="2" s="1"/>
  <c r="E180" i="2"/>
  <c r="I180" i="2" s="1"/>
  <c r="E159" i="2"/>
  <c r="I159" i="2" s="1"/>
  <c r="E153" i="2"/>
  <c r="I153" i="2" s="1"/>
  <c r="E138" i="2"/>
  <c r="I138" i="2" s="1"/>
  <c r="E123" i="2"/>
  <c r="I123" i="2" s="1"/>
  <c r="E116" i="2"/>
  <c r="I116" i="2" s="1"/>
  <c r="E108" i="2"/>
  <c r="I108" i="2" s="1"/>
  <c r="E105" i="2"/>
  <c r="I105" i="2" s="1"/>
  <c r="E98" i="2"/>
  <c r="I98" i="2" s="1"/>
  <c r="E79" i="2"/>
  <c r="I79" i="2" s="1"/>
  <c r="E70" i="2"/>
  <c r="I70" i="2" s="1"/>
  <c r="E61" i="2"/>
  <c r="I61" i="2" s="1"/>
  <c r="E54" i="2"/>
  <c r="D54" i="5" l="1"/>
  <c r="I54" i="2"/>
  <c r="J23" i="6"/>
  <c r="F5" i="6" s="1"/>
  <c r="E78" i="2" s="1"/>
  <c r="I78" i="2" s="1"/>
  <c r="D118" i="5"/>
  <c r="D215" i="5"/>
  <c r="D61" i="5"/>
  <c r="D98" i="5"/>
  <c r="D125" i="5"/>
  <c r="D160" i="5"/>
  <c r="D226" i="5"/>
  <c r="D154" i="5"/>
  <c r="D65" i="5"/>
  <c r="D107" i="5"/>
  <c r="D140" i="5"/>
  <c r="D166" i="5"/>
  <c r="D199" i="5"/>
  <c r="D232" i="5"/>
  <c r="D79" i="5"/>
  <c r="D180" i="5"/>
  <c r="D70" i="5"/>
  <c r="D110" i="5"/>
  <c r="D146" i="5"/>
  <c r="D208" i="5"/>
  <c r="D192" i="5"/>
  <c r="K200" i="2"/>
  <c r="J192" i="2"/>
  <c r="J260" i="2"/>
  <c r="J254" i="2"/>
  <c r="J251" i="2"/>
  <c r="J241" i="2"/>
  <c r="J232" i="2"/>
  <c r="J208" i="2"/>
  <c r="J165" i="2"/>
  <c r="J138" i="2"/>
  <c r="J105" i="2"/>
  <c r="J78" i="2"/>
  <c r="J70" i="2"/>
  <c r="J69" i="2"/>
  <c r="J65" i="2"/>
  <c r="J61" i="2"/>
  <c r="J60" i="2"/>
  <c r="J54" i="2"/>
  <c r="M192" i="2" l="1"/>
  <c r="K78" i="2"/>
  <c r="D78" i="5"/>
  <c r="G175" i="2"/>
  <c r="J175" i="2" s="1"/>
  <c r="K258" i="2"/>
  <c r="K223" i="2"/>
  <c r="K222" i="2"/>
  <c r="K220" i="2"/>
  <c r="K219" i="2"/>
  <c r="K218" i="2"/>
  <c r="K217" i="2"/>
  <c r="K190" i="2"/>
  <c r="K184" i="2"/>
  <c r="K163" i="2"/>
  <c r="K157" i="2"/>
  <c r="K152" i="2"/>
  <c r="K151" i="2"/>
  <c r="K150" i="2"/>
  <c r="K147" i="2"/>
  <c r="K122" i="2"/>
  <c r="K120" i="2"/>
  <c r="K119" i="2"/>
  <c r="K114" i="2"/>
  <c r="K113" i="2"/>
  <c r="K112" i="2"/>
  <c r="K88" i="2"/>
  <c r="G226" i="2"/>
  <c r="J226" i="2" s="1"/>
  <c r="G215" i="2"/>
  <c r="J215" i="2" s="1"/>
  <c r="K207" i="2"/>
  <c r="K206" i="2"/>
  <c r="K205" i="2"/>
  <c r="G180" i="2"/>
  <c r="J180" i="2" s="1"/>
  <c r="K176" i="2"/>
  <c r="G159" i="2"/>
  <c r="J159" i="2" s="1"/>
  <c r="G153" i="2"/>
  <c r="K158" i="2"/>
  <c r="K156" i="2"/>
  <c r="K155" i="2"/>
  <c r="K154" i="2"/>
  <c r="G144" i="2"/>
  <c r="J144" i="2" s="1"/>
  <c r="K149" i="2"/>
  <c r="K148" i="2"/>
  <c r="K146" i="2"/>
  <c r="K160" i="2"/>
  <c r="K161" i="2"/>
  <c r="K162" i="2"/>
  <c r="G123" i="2"/>
  <c r="J123" i="2" s="1"/>
  <c r="G116" i="2"/>
  <c r="J116" i="2" s="1"/>
  <c r="G108" i="2"/>
  <c r="J108" i="2" s="1"/>
  <c r="K109" i="2"/>
  <c r="K110" i="2"/>
  <c r="G90" i="2"/>
  <c r="J90" i="2" s="1"/>
  <c r="G79" i="2"/>
  <c r="J79" i="2" s="1"/>
  <c r="G98" i="2"/>
  <c r="J98" i="2" s="1"/>
  <c r="K60" i="2"/>
  <c r="N54" i="2"/>
  <c r="L54" i="2" s="1"/>
  <c r="K172" i="2"/>
  <c r="K171" i="2"/>
  <c r="K170" i="2"/>
  <c r="N241" i="2"/>
  <c r="M2" i="5"/>
  <c r="C4" i="5"/>
  <c r="C2" i="5"/>
  <c r="C3" i="5"/>
  <c r="K263" i="2"/>
  <c r="K262" i="2"/>
  <c r="K261" i="2"/>
  <c r="K259" i="2"/>
  <c r="K257" i="2"/>
  <c r="K256" i="2"/>
  <c r="K255" i="2"/>
  <c r="K253" i="2"/>
  <c r="K252" i="2"/>
  <c r="K250" i="2"/>
  <c r="K249" i="2"/>
  <c r="K248" i="2"/>
  <c r="K247" i="2"/>
  <c r="K246" i="2"/>
  <c r="K245" i="2"/>
  <c r="K244" i="2"/>
  <c r="K243" i="2"/>
  <c r="K231" i="2"/>
  <c r="K230" i="2"/>
  <c r="K229" i="2"/>
  <c r="K228" i="2"/>
  <c r="K227" i="2"/>
  <c r="K225" i="2"/>
  <c r="K224" i="2"/>
  <c r="K221" i="2"/>
  <c r="K216" i="2"/>
  <c r="K198" i="2"/>
  <c r="K193" i="2"/>
  <c r="K191" i="2"/>
  <c r="K189" i="2"/>
  <c r="K188" i="2"/>
  <c r="K187" i="2"/>
  <c r="K186" i="2"/>
  <c r="K185" i="2"/>
  <c r="K183" i="2"/>
  <c r="K182" i="2"/>
  <c r="K181" i="2"/>
  <c r="K174" i="2"/>
  <c r="K169" i="2"/>
  <c r="K168" i="2"/>
  <c r="K167" i="2"/>
  <c r="K166" i="2"/>
  <c r="K164" i="2"/>
  <c r="K121" i="2"/>
  <c r="K118" i="2"/>
  <c r="K117" i="2"/>
  <c r="K115" i="2"/>
  <c r="K111" i="2"/>
  <c r="K107" i="2"/>
  <c r="K106" i="2"/>
  <c r="K104" i="2"/>
  <c r="K103" i="2"/>
  <c r="K102" i="2"/>
  <c r="K101" i="2"/>
  <c r="K100" i="2"/>
  <c r="K99" i="2"/>
  <c r="K97" i="2"/>
  <c r="K95" i="2"/>
  <c r="K94" i="2"/>
  <c r="K93" i="2"/>
  <c r="K92" i="2"/>
  <c r="K91" i="2"/>
  <c r="K89" i="2"/>
  <c r="K87" i="2"/>
  <c r="K86" i="2"/>
  <c r="K85" i="2"/>
  <c r="K84" i="2"/>
  <c r="K82" i="2"/>
  <c r="K81" i="2"/>
  <c r="K80" i="2"/>
  <c r="K75" i="2"/>
  <c r="K73" i="2"/>
  <c r="K72" i="2"/>
  <c r="K71" i="2"/>
  <c r="K68" i="2"/>
  <c r="K67" i="2"/>
  <c r="K66" i="2"/>
  <c r="K64" i="2"/>
  <c r="K63" i="2"/>
  <c r="K62" i="2"/>
  <c r="K59" i="2"/>
  <c r="K58" i="2"/>
  <c r="K57" i="2"/>
  <c r="K56" i="2"/>
  <c r="K242" i="2"/>
  <c r="K235" i="2"/>
  <c r="K234" i="2"/>
  <c r="K233" i="2"/>
  <c r="K214" i="2"/>
  <c r="K213" i="2"/>
  <c r="K212" i="2"/>
  <c r="K211" i="2"/>
  <c r="K210" i="2"/>
  <c r="K209" i="2"/>
  <c r="K55" i="2"/>
  <c r="C5" i="4"/>
  <c r="C2" i="4"/>
  <c r="C3" i="4"/>
  <c r="L61" i="2" l="1"/>
  <c r="L70" i="2"/>
  <c r="L69" i="2"/>
  <c r="L60" i="2"/>
  <c r="L65" i="2"/>
  <c r="N78" i="2"/>
  <c r="L78" i="2" s="1"/>
  <c r="K226" i="2"/>
  <c r="K251" i="2"/>
  <c r="K138" i="2"/>
  <c r="K98" i="2"/>
  <c r="K241" i="2"/>
  <c r="K192" i="2"/>
  <c r="K208" i="2"/>
  <c r="K175" i="2"/>
  <c r="K254" i="2"/>
  <c r="K260" i="2"/>
  <c r="K232" i="2"/>
  <c r="K116" i="2"/>
  <c r="K159" i="2"/>
  <c r="K61" i="2"/>
  <c r="K180" i="2"/>
  <c r="J153" i="2"/>
  <c r="J199" i="2"/>
  <c r="N192" i="2" s="1"/>
  <c r="K108" i="2"/>
  <c r="K123" i="2"/>
  <c r="K70" i="2"/>
  <c r="K69" i="2"/>
  <c r="L239" i="2" l="1"/>
  <c r="L236" i="2"/>
  <c r="N98" i="2"/>
  <c r="L153" i="2" s="1"/>
  <c r="L90" i="2"/>
  <c r="L79" i="2"/>
  <c r="K144" i="2"/>
  <c r="K165" i="2"/>
  <c r="K65" i="2"/>
  <c r="K153" i="2"/>
  <c r="M241" i="2"/>
  <c r="K215" i="2"/>
  <c r="E90" i="2"/>
  <c r="K79" i="2"/>
  <c r="D90" i="5" l="1"/>
  <c r="I90" i="2"/>
  <c r="L208" i="2"/>
  <c r="L192" i="2"/>
  <c r="L232" i="2"/>
  <c r="L215" i="2"/>
  <c r="L226" i="2"/>
  <c r="K90" i="2"/>
  <c r="L199" i="2"/>
  <c r="L165" i="2"/>
  <c r="L138" i="2"/>
  <c r="L105" i="2"/>
  <c r="L98" i="2"/>
  <c r="L116" i="2"/>
  <c r="L144" i="2"/>
  <c r="L159" i="2"/>
  <c r="L123" i="2"/>
  <c r="L180" i="2"/>
  <c r="L175" i="2"/>
  <c r="L108" i="2"/>
  <c r="E265" i="2"/>
  <c r="K199" i="2"/>
  <c r="K105" i="2"/>
  <c r="M98" i="2"/>
  <c r="O241" i="2"/>
  <c r="T4" i="2" s="1"/>
  <c r="M54" i="2"/>
  <c r="K54" i="2"/>
  <c r="I265" i="2" l="1"/>
  <c r="M78" i="2"/>
  <c r="O78" i="2" s="1"/>
  <c r="O98" i="2"/>
  <c r="H4" i="2" s="1"/>
  <c r="G12" i="4" s="1"/>
  <c r="H12" i="4" s="1"/>
  <c r="O54" i="2"/>
  <c r="K3" i="5"/>
  <c r="O192" i="2"/>
  <c r="T2" i="2" s="1"/>
  <c r="G13" i="4" s="1"/>
  <c r="G14" i="4"/>
  <c r="K4" i="5"/>
  <c r="H3" i="2" l="1"/>
  <c r="G11" i="4" s="1"/>
  <c r="H11" i="4" s="1"/>
  <c r="Q12" i="2"/>
  <c r="W4" i="2" s="1"/>
  <c r="G16" i="4" s="1"/>
  <c r="H16" i="4" s="1"/>
  <c r="H13" i="4"/>
  <c r="H2" i="2"/>
  <c r="G10" i="4" s="1"/>
  <c r="H10" i="4" s="1"/>
  <c r="K2" i="5"/>
  <c r="H4" i="5"/>
  <c r="H3" i="5" l="1"/>
  <c r="F25" i="4"/>
  <c r="F22" i="4"/>
  <c r="F23" i="4"/>
  <c r="F24" i="4"/>
  <c r="M4" i="5"/>
  <c r="H2" i="5"/>
  <c r="F26" i="4" l="1"/>
  <c r="L9" i="4"/>
  <c r="M9" i="4"/>
  <c r="K9" i="4"/>
  <c r="F17" i="4" l="1"/>
  <c r="F19" i="4"/>
  <c r="N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</author>
  </authors>
  <commentList>
    <comment ref="F106" authorId="0" shapeId="0" xr:uid="{00000000-0006-0000-0100-000001000000}">
      <text>
        <r>
          <rPr>
            <b/>
            <sz val="10"/>
            <color indexed="81"/>
            <rFont val="Arial"/>
            <family val="2"/>
          </rPr>
          <t>DGNB
Mindestanforderung</t>
        </r>
      </text>
    </comment>
    <comment ref="F193" authorId="0" shapeId="0" xr:uid="{00000000-0006-0000-0100-000002000000}">
      <text>
        <r>
          <rPr>
            <b/>
            <sz val="10"/>
            <color indexed="81"/>
            <rFont val="Arial"/>
            <family val="2"/>
          </rPr>
          <t>DGNB Mindestanforderung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</author>
  </authors>
  <commentList>
    <comment ref="E108" authorId="0" shapeId="0" xr:uid="{00000000-0006-0000-0300-000001000000}">
      <text>
        <r>
          <rPr>
            <b/>
            <sz val="10"/>
            <color indexed="81"/>
            <rFont val="Arial"/>
            <family val="2"/>
          </rPr>
          <t>DGNB
Mindestanforderung</t>
        </r>
      </text>
    </comment>
    <comment ref="E193" authorId="0" shapeId="0" xr:uid="{00000000-0006-0000-0300-000002000000}">
      <text>
        <r>
          <rPr>
            <b/>
            <sz val="10"/>
            <color indexed="81"/>
            <rFont val="Arial"/>
            <family val="2"/>
          </rPr>
          <t>DGNB Mindestanforderung</t>
        </r>
      </text>
    </comment>
  </commentList>
</comments>
</file>

<file path=xl/sharedStrings.xml><?xml version="1.0" encoding="utf-8"?>
<sst xmlns="http://schemas.openxmlformats.org/spreadsheetml/2006/main" count="1140" uniqueCount="545">
  <si>
    <t>Nr.</t>
  </si>
  <si>
    <t>Kriterium</t>
  </si>
  <si>
    <t>Indikator</t>
  </si>
  <si>
    <t>Max</t>
  </si>
  <si>
    <t>Summen:</t>
  </si>
  <si>
    <t>Erläuterungen zum Berechnungsverfahren:</t>
  </si>
  <si>
    <t xml:space="preserve"> - bei maximal 10 erreichbaren Punkten auf die 2. Nachkommastelle (Bsp: 5,73 CP)</t>
  </si>
  <si>
    <t xml:space="preserve"> - bei maximal 100 erreichbaren Punkten auf die 1. Nachkommastelle (Bsp: 57,3 CP)</t>
  </si>
  <si>
    <t xml:space="preserve"> - auf die 2. Nachkommastelle (Bsp: 6,25 BP)</t>
  </si>
  <si>
    <t xml:space="preserve"> - auf die 1. Nachkommastelle(Bsp: 72,5 %)</t>
  </si>
  <si>
    <t xml:space="preserve"> - auf die 1. Nachkommastelle(Bsp: 64,97 % werden dargestellt als 64,9 %, da 65 % nicht erreicht wurden.)</t>
  </si>
  <si>
    <t>[in der Folge wird für die Notenbewertung - die nicht in dieser Tabelle dargestellt wird - AUFgerundet:</t>
  </si>
  <si>
    <t>Min(Bronze)</t>
  </si>
  <si>
    <t>Silber</t>
  </si>
  <si>
    <t>Gold</t>
  </si>
  <si>
    <t>S</t>
  </si>
  <si>
    <t>Note 1,0</t>
  </si>
  <si>
    <t>Note 4,0</t>
  </si>
  <si>
    <t>Note 5,0</t>
  </si>
  <si>
    <t>≥80%</t>
  </si>
  <si>
    <t>≥ 65%</t>
  </si>
  <si>
    <t>≥ 50%</t>
  </si>
  <si>
    <t>≥ 35%</t>
  </si>
  <si>
    <t>DGNB Auditor</t>
  </si>
  <si>
    <t>DGNB Auditor:</t>
  </si>
  <si>
    <t>ENV1.1</t>
  </si>
  <si>
    <t>ENV1.2</t>
  </si>
  <si>
    <t>ENV1.3</t>
  </si>
  <si>
    <t>ENV2.1</t>
  </si>
  <si>
    <t>ENV2.2</t>
  </si>
  <si>
    <t>ENV2.3</t>
  </si>
  <si>
    <t>ECO1.1</t>
  </si>
  <si>
    <t>ECO2.1</t>
  </si>
  <si>
    <t>ECO2.2</t>
  </si>
  <si>
    <t>SOC1.1</t>
  </si>
  <si>
    <t>SOC1.2</t>
  </si>
  <si>
    <t>SOC1.4</t>
  </si>
  <si>
    <t>SOC1.5</t>
  </si>
  <si>
    <t>SOC1.6</t>
  </si>
  <si>
    <t>SOC1.7</t>
  </si>
  <si>
    <t>SOC2.1</t>
  </si>
  <si>
    <t>SOC2.3</t>
  </si>
  <si>
    <t>SOC3.1</t>
  </si>
  <si>
    <t>SOC3.3</t>
  </si>
  <si>
    <t>TEC1.1</t>
  </si>
  <si>
    <t xml:space="preserve">Basisindikator                                 </t>
  </si>
  <si>
    <t>TEC1.2</t>
  </si>
  <si>
    <t>TEC1.3</t>
  </si>
  <si>
    <t>TEC1.5</t>
  </si>
  <si>
    <t>TEC1.4</t>
  </si>
  <si>
    <t>TEC1.6</t>
  </si>
  <si>
    <t>PRO1.1</t>
  </si>
  <si>
    <t>PRO1.2</t>
  </si>
  <si>
    <t>PRO1.3</t>
  </si>
  <si>
    <t>PRO1.4</t>
  </si>
  <si>
    <t>PRO1.5</t>
  </si>
  <si>
    <t>PRO2.1</t>
  </si>
  <si>
    <t>PRO2.2</t>
  </si>
  <si>
    <t>SITE1.1</t>
  </si>
  <si>
    <t>Radon</t>
  </si>
  <si>
    <t>SITE1.2</t>
  </si>
  <si>
    <t>SITE1.3</t>
  </si>
  <si>
    <t>SITE1.4</t>
  </si>
  <si>
    <r>
      <t xml:space="preserve">&gt; </t>
    </r>
    <r>
      <rPr>
        <u/>
        <sz val="10"/>
        <rFont val="Arial"/>
        <family val="2"/>
      </rPr>
      <t>Checklistenpunkte</t>
    </r>
    <r>
      <rPr>
        <sz val="10"/>
        <rFont val="Arial"/>
        <family val="2"/>
      </rPr>
      <t xml:space="preserve"> werden gerundet:</t>
    </r>
  </si>
  <si>
    <r>
      <t xml:space="preserve">&gt; </t>
    </r>
    <r>
      <rPr>
        <u/>
        <sz val="10"/>
        <rFont val="Arial"/>
        <family val="2"/>
      </rPr>
      <t>Berechnete Bewertungspunkte</t>
    </r>
    <r>
      <rPr>
        <sz val="10"/>
        <rFont val="Arial"/>
        <family val="2"/>
      </rPr>
      <t xml:space="preserve"> werden gerundet:</t>
    </r>
  </si>
  <si>
    <r>
      <t xml:space="preserve">&gt; </t>
    </r>
    <r>
      <rPr>
        <u/>
        <sz val="10"/>
        <rFont val="Arial"/>
        <family val="2"/>
      </rPr>
      <t>gewichtete Berechnungspunkte</t>
    </r>
    <r>
      <rPr>
        <sz val="10"/>
        <rFont val="Arial"/>
        <family val="2"/>
      </rPr>
      <t xml:space="preserve"> werden gerundet:</t>
    </r>
  </si>
  <si>
    <t xml:space="preserve"> - auf die 2. Nachkommastelle (Bsp: 3,13 BP (gewichtet))</t>
  </si>
  <si>
    <r>
      <t>&gt;</t>
    </r>
    <r>
      <rPr>
        <u/>
        <sz val="10"/>
        <rFont val="Arial"/>
        <family val="2"/>
      </rPr>
      <t xml:space="preserve"> Erfüllungsgrade der Kriterien</t>
    </r>
    <r>
      <rPr>
        <sz val="10"/>
        <rFont val="Arial"/>
        <family val="2"/>
      </rPr>
      <t xml:space="preserve"> werden gerundet:</t>
    </r>
  </si>
  <si>
    <r>
      <t>&gt;</t>
    </r>
    <r>
      <rPr>
        <u/>
        <sz val="10"/>
        <rFont val="Arial"/>
        <family val="2"/>
      </rPr>
      <t xml:space="preserve"> Erfüllungsgrade der Hauptkriteriengruppen</t>
    </r>
    <r>
      <rPr>
        <sz val="10"/>
        <rFont val="Arial"/>
        <family val="2"/>
      </rPr>
      <t xml:space="preserve"> werden AB-gerundet:</t>
    </r>
  </si>
  <si>
    <r>
      <t xml:space="preserve">&gt; </t>
    </r>
    <r>
      <rPr>
        <u/>
        <sz val="10"/>
        <rFont val="Arial"/>
        <family val="2"/>
      </rPr>
      <t>Gesamerfüllungsgrad</t>
    </r>
    <r>
      <rPr>
        <sz val="10"/>
        <rFont val="Arial"/>
        <family val="2"/>
      </rPr>
      <t xml:space="preserve"> wird AB-gerundet:</t>
    </r>
  </si>
  <si>
    <t xml:space="preserve"> - auf die 2. Nachkommastelle(Bsp: 2,004 werden dargestellt als 2,01, da 2,0 (glatt) nicht erreicht wurde.)]</t>
  </si>
  <si>
    <t>1.</t>
  </si>
  <si>
    <t>2.</t>
  </si>
  <si>
    <t>3.</t>
  </si>
  <si>
    <t>4.</t>
  </si>
  <si>
    <t>5.</t>
  </si>
  <si>
    <t>6.</t>
  </si>
  <si>
    <t>7.</t>
  </si>
  <si>
    <t>8.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</si>
  <si>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</si>
  <si>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</si>
  <si>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</si>
  <si>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</si>
  <si>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</si>
  <si>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</si>
  <si>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</si>
  <si>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</si>
  <si>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</si>
  <si>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</si>
  <si>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2.6</t>
  </si>
  <si>
    <t>1.2.1</t>
  </si>
  <si>
    <t>1.2.2</t>
  </si>
  <si>
    <t>1.2.3</t>
  </si>
  <si>
    <t>2.4.1</t>
  </si>
  <si>
    <t>2.4.2</t>
  </si>
  <si>
    <t>9.</t>
  </si>
  <si>
    <t>7.1</t>
  </si>
  <si>
    <t>7.2</t>
  </si>
  <si>
    <t>7.3</t>
  </si>
  <si>
    <t>3.1</t>
  </si>
  <si>
    <t>3.2</t>
  </si>
  <si>
    <t>4.1</t>
  </si>
  <si>
    <t>1.7</t>
  </si>
  <si>
    <t>2.8</t>
  </si>
  <si>
    <t>Projekt-/ kontrakt nr.:</t>
  </si>
  <si>
    <t>Livscyklusvurdering (LCA) - Miljøpåvirkninger</t>
  </si>
  <si>
    <t>Global opvarming (GWP)</t>
  </si>
  <si>
    <t>Ozonnedbrydning (ODP)</t>
  </si>
  <si>
    <t>Fotokemisk ozondannelse (POCP)</t>
  </si>
  <si>
    <t>Forsuring (AP)</t>
  </si>
  <si>
    <t>Næringssaltbelastning (EP)</t>
  </si>
  <si>
    <t>Miljøricisi relateret til byggevarer</t>
  </si>
  <si>
    <t>Anvendelse af træ og træmateriale</t>
  </si>
  <si>
    <t>Anvendelse af natursten</t>
  </si>
  <si>
    <t>Livscyklusvurdering (LCA) - Primærenergi</t>
  </si>
  <si>
    <t>Forbrug af ikke-vedvarende primærenergi (PEnr)</t>
  </si>
  <si>
    <t>Samlet forbrug af primærenergi (Petot)</t>
  </si>
  <si>
    <t>Andel af vedvarende primærenergi</t>
  </si>
  <si>
    <t>Drikkevandsforbrug og spildevandsudledning</t>
  </si>
  <si>
    <t>Effektiv arealanvendelse</t>
  </si>
  <si>
    <t>Anvendelse af "genbrugsarealer" vs. anvendelse af ubebyggede arealer</t>
  </si>
  <si>
    <t>Bygningsrelaterede levetidsomkostninger</t>
  </si>
  <si>
    <t>Fleksibilitet og omstillingsevne</t>
  </si>
  <si>
    <t>Robusthed</t>
  </si>
  <si>
    <t>Termisk komfort</t>
  </si>
  <si>
    <t>Operativ temperatur/vinterperiode (kvantitativ)</t>
  </si>
  <si>
    <t>Træk/vinterperiode (kvalitativ)</t>
  </si>
  <si>
    <t xml:space="preserve"> Asymmetrisk strålingstemperatur og gulvtemperatur/vinterperiode (kvalitativ)</t>
  </si>
  <si>
    <t>Relativ luftfugtighed/vinterperiode (kvantitativ)</t>
  </si>
  <si>
    <t xml:space="preserve">Operativ temperatur/sommerperiode (kvantitativ) </t>
  </si>
  <si>
    <t>Træk/sommerperiode (kvalitativ)</t>
  </si>
  <si>
    <t>Asymmetrisk strålingstemperatur og gulvtemperatur/sommerperiode (kvalitativ)</t>
  </si>
  <si>
    <t>Relativ luftfugtighed/sommerperiode (kvantitativ)</t>
  </si>
  <si>
    <t>Indendørs luftkvalitet</t>
  </si>
  <si>
    <t>Flygtige organiske forbindelser (VOC)</t>
  </si>
  <si>
    <t>Ventilationsrate</t>
  </si>
  <si>
    <t>Visuel komfort</t>
  </si>
  <si>
    <t>Dagslys i bygningen</t>
  </si>
  <si>
    <t>Udsyn</t>
  </si>
  <si>
    <t>Farvegengivelse</t>
  </si>
  <si>
    <t>Brugernes muligheder for styring af indeklimaet</t>
  </si>
  <si>
    <t>Ventilation</t>
  </si>
  <si>
    <t>Solafskærmning (udvendig eller ml. ruder)</t>
  </si>
  <si>
    <t xml:space="preserve">Temperaturer i sommerperioden </t>
  </si>
  <si>
    <t>Kvalitet af udendørs friarelaer</t>
  </si>
  <si>
    <t>Aktivering af tagflader</t>
  </si>
  <si>
    <t>Tagbeplantningens type</t>
  </si>
  <si>
    <t>Facadeintegrerede udearealer</t>
  </si>
  <si>
    <t>Særlige arealer i stueetagen</t>
  </si>
  <si>
    <t>Beplantning på facader</t>
  </si>
  <si>
    <t>Orientering af bygningsrelaterede friarealer, tag- og facadearealer i forhold til verdenshjørner</t>
  </si>
  <si>
    <t>Designkoncept for udendørs anlæg</t>
  </si>
  <si>
    <t>Beplantningstype på terræn, tag og facade</t>
  </si>
  <si>
    <t>Driftsaftale eller plejeplan for beplantningen</t>
  </si>
  <si>
    <t>Social anvendelse af udearealer</t>
  </si>
  <si>
    <t>Koncept for forbedringer af mikroklimaet</t>
  </si>
  <si>
    <t>Kendetegn ved udearealernes indretningselementer</t>
  </si>
  <si>
    <t>Tryghed og sikkerhed</t>
  </si>
  <si>
    <t>Tekniske sikkerhedsanordninger</t>
  </si>
  <si>
    <t>Tilgængelighed</t>
  </si>
  <si>
    <t>Forhold for cyklister</t>
  </si>
  <si>
    <t>Cykelparkeringspladsernes antal og indretningsprincip</t>
  </si>
  <si>
    <t>Cykelparkeringspladsernes indretningsniveau</t>
  </si>
  <si>
    <t>Gennemførelse af en arkitektkonkurrence</t>
  </si>
  <si>
    <t>Konkurrenceproces</t>
  </si>
  <si>
    <t>Implementering af det vindende projekt</t>
  </si>
  <si>
    <t>Udpegning af designteamet</t>
  </si>
  <si>
    <t>Forudgående variantundersøgelse</t>
  </si>
  <si>
    <t>Plandisponering</t>
  </si>
  <si>
    <t>Bygningstypens mulighed for differentieret anvendelse</t>
  </si>
  <si>
    <t>Fællesfaciliteter og opholdsarealer inde i bygningen</t>
  </si>
  <si>
    <t>Multifunktionsrum</t>
  </si>
  <si>
    <t>Ekstra tilbud for brugerne</t>
  </si>
  <si>
    <t>Visuelle relationer til omgivelserne</t>
  </si>
  <si>
    <t>Udsigt</t>
  </si>
  <si>
    <t>Integreret udformningsdesign/møblerbarhed</t>
  </si>
  <si>
    <t>Brandsikring</t>
  </si>
  <si>
    <t>Klimaskærmens kvalitet</t>
  </si>
  <si>
    <t>Isoleringskrav for bygningsdele</t>
  </si>
  <si>
    <t>Linjetab</t>
  </si>
  <si>
    <t>Dimensionerende transmissionstab for klimaskærmen</t>
  </si>
  <si>
    <t>Fugtsikring</t>
  </si>
  <si>
    <r>
      <t>Lufttæthed, infiltration q</t>
    </r>
    <r>
      <rPr>
        <vertAlign val="subscript"/>
        <sz val="10"/>
        <rFont val="Arial"/>
        <family val="2"/>
      </rPr>
      <t>50</t>
    </r>
  </si>
  <si>
    <t>Vinduernes energimærke</t>
  </si>
  <si>
    <t>De tekniske systemers tilpasningsevne</t>
  </si>
  <si>
    <t>Planlægning</t>
  </si>
  <si>
    <t>Ventilationsskakte</t>
  </si>
  <si>
    <t>Elevatorskakte</t>
  </si>
  <si>
    <t>Varmesystem og varmefordeling</t>
  </si>
  <si>
    <t>Kølesystem og kølefordeling</t>
  </si>
  <si>
    <t xml:space="preserve">Systemintegration - tilstand og mulighed for udbygning </t>
  </si>
  <si>
    <t>Integration af funktioner i et overordnet system</t>
  </si>
  <si>
    <t>Bærende konstruktioner</t>
  </si>
  <si>
    <t>Gulvbelægning</t>
  </si>
  <si>
    <t>Smudsopsamlingszone</t>
  </si>
  <si>
    <t>3.3</t>
  </si>
  <si>
    <t>Rengøringsvenlig indretning</t>
  </si>
  <si>
    <t>Egnethed med henblik på nedtagning og genanvendelse</t>
  </si>
  <si>
    <t>Arbejdsindsats ved nedtagning af bygningsdelen</t>
  </si>
  <si>
    <t>Kvalitet i forberedelsen af projektet</t>
  </si>
  <si>
    <t>Bæredygtighedsmål for projektet</t>
  </si>
  <si>
    <t>Brugerens indflydelse på energiforbruget</t>
  </si>
  <si>
    <t xml:space="preserve">Integreret design proces </t>
  </si>
  <si>
    <t>Brugerindflydelse</t>
  </si>
  <si>
    <t>Borgerdeltagelse</t>
  </si>
  <si>
    <t>Vurdering og optimering af kompleksitet i planlægningen</t>
  </si>
  <si>
    <t>Energikoncept</t>
  </si>
  <si>
    <t>Vandkoncept</t>
  </si>
  <si>
    <t>Optimering af dagslys/kunstigt lys</t>
  </si>
  <si>
    <t>Affaldskoncept</t>
  </si>
  <si>
    <t>Målings- og overvågningskoncept</t>
  </si>
  <si>
    <t>Koncept til sikring af bygningens rengørings- og vedligeholdelsesvenlighed</t>
  </si>
  <si>
    <t>Vurdering af alternative løsninger ved hjælp af livscyklusvurderinger, LCA</t>
  </si>
  <si>
    <t>Vurdering af alternative løsninger baseret på levetidsomkostninger, LCC</t>
  </si>
  <si>
    <t>Sikring af bæredygtighedsaspekter i forbindelse med udbudsmateriale og ordretildeling</t>
  </si>
  <si>
    <t>Integration af bæredygtighedsaspekter i udvælgelseskriterierne</t>
  </si>
  <si>
    <t>Integration af bæredygtighedsaspekter i tildelingskriterierne</t>
  </si>
  <si>
    <t>Vejledning om vedligehold og brug af bygningen</t>
  </si>
  <si>
    <t>Vejledning om vedligehold, inspektion og drift</t>
  </si>
  <si>
    <t>Opdatering af tegningsmateriale, skemaer, beregninger og anden dokumentation, som bygget</t>
  </si>
  <si>
    <t>Udfærdigelse af brugerhåndbogen</t>
  </si>
  <si>
    <t>Byggeplads/Byggeproces</t>
  </si>
  <si>
    <t xml:space="preserve">Minimering og sortering af affald på byggepladsen </t>
  </si>
  <si>
    <t>Lavt støj- og vibrationsniveau på byggepladsen</t>
  </si>
  <si>
    <t>Byggeplads med lavt støvniveau</t>
  </si>
  <si>
    <t>Miljøbeskyttelse på byggepladsen (miljøbeskyttelse af byggegrund)</t>
  </si>
  <si>
    <t>Energiforbrug på byggepladsen</t>
  </si>
  <si>
    <t>Naboinformation</t>
  </si>
  <si>
    <t>Dokumentation af kvalitet i udførelsen</t>
  </si>
  <si>
    <t>Dokumentation af de anvendte materialer og hjælpestoffer</t>
  </si>
  <si>
    <t>Måling af lufttætheden og termografisk undersøgelse</t>
  </si>
  <si>
    <t>Måling af lydisolering/støjbeskyttelse</t>
  </si>
  <si>
    <t>Fugtindhold i byggematerialer</t>
  </si>
  <si>
    <t>Projekt navn</t>
  </si>
  <si>
    <t>Miljø</t>
  </si>
  <si>
    <t>økonomi</t>
  </si>
  <si>
    <t>social</t>
  </si>
  <si>
    <t>teknik</t>
  </si>
  <si>
    <t>proces</t>
  </si>
  <si>
    <t>område</t>
  </si>
  <si>
    <t>Miljøvenlig indvinding af materialer</t>
  </si>
  <si>
    <t>Bygningsdybde</t>
  </si>
  <si>
    <t>Fleksible planløsninger</t>
  </si>
  <si>
    <t>Levetid facade</t>
  </si>
  <si>
    <t>Cykelparkeringspladsernes placering</t>
  </si>
  <si>
    <t>Koncept for nedtagning og genanvendelse</t>
  </si>
  <si>
    <t>Vurdering af materialernes ressourceudnyttelse</t>
  </si>
  <si>
    <t>Commissioning</t>
  </si>
  <si>
    <t>Mikroområde</t>
  </si>
  <si>
    <t>Oversvømmelse</t>
  </si>
  <si>
    <t>Udeluft - partikler</t>
  </si>
  <si>
    <t>Udeluft - Ozon</t>
  </si>
  <si>
    <t>Udeluft - Kvælstofoxid</t>
  </si>
  <si>
    <t>Udendørs støjniveau</t>
  </si>
  <si>
    <t>Jordbundsforhold</t>
  </si>
  <si>
    <t>Områdets og kvarterets image og tilstand</t>
  </si>
  <si>
    <t>Ekspertudtalelse</t>
  </si>
  <si>
    <t>Bygningens indflydelse</t>
  </si>
  <si>
    <t>Trafikforbindelser</t>
  </si>
  <si>
    <t>Placeringen af det nærmeste stoppested for et offentligt transportmiddel</t>
  </si>
  <si>
    <t>Områdets dækning af cykelstier</t>
  </si>
  <si>
    <t>Vejnettes kvalitet</t>
  </si>
  <si>
    <t>Transportkoncept, trafikkoncept</t>
  </si>
  <si>
    <t>Adgang til faciliteter i nærområdet</t>
  </si>
  <si>
    <t>Påkrævet/meget relevant</t>
  </si>
  <si>
    <t>Ønskeligt/også relevant</t>
  </si>
  <si>
    <t>Parker</t>
  </si>
  <si>
    <t>samlet score</t>
  </si>
  <si>
    <t>score</t>
  </si>
  <si>
    <t>vægtningsfaktor</t>
  </si>
  <si>
    <t>Checklist-point 
(CLP - Auditor)</t>
  </si>
  <si>
    <t>performance index (gruppe)</t>
  </si>
  <si>
    <t>gruppe vægtning</t>
  </si>
  <si>
    <t>Vægtet point</t>
  </si>
  <si>
    <t>performance index</t>
  </si>
  <si>
    <t>Kommentarer / Bemærkninger AUDITOR</t>
  </si>
  <si>
    <t xml:space="preserve">opnåede point
(gruppen)
</t>
  </si>
  <si>
    <t>Performance index 
samlet score</t>
  </si>
  <si>
    <t>Kontrakt nummer</t>
  </si>
  <si>
    <t>Ansøger</t>
  </si>
  <si>
    <t>Dato</t>
  </si>
  <si>
    <t>vægtning</t>
  </si>
  <si>
    <t>Performance index</t>
  </si>
  <si>
    <t>Miljø kvalitet</t>
  </si>
  <si>
    <t>Økonomisk kvalitet</t>
  </si>
  <si>
    <t>Område kvalitet</t>
  </si>
  <si>
    <t>Proces kvalitet</t>
  </si>
  <si>
    <t>Teknisk kvalitet</t>
  </si>
  <si>
    <t>Social kvalitet</t>
  </si>
  <si>
    <t xml:space="preserve">Samlet score </t>
  </si>
  <si>
    <t>Overholdelse delkrav</t>
  </si>
  <si>
    <t>hensigtserklæring</t>
  </si>
  <si>
    <t>Hensigtserklæring</t>
  </si>
  <si>
    <t>dokumenteret</t>
  </si>
  <si>
    <t xml:space="preserve">Auditor og bygherre/ansøger erklærer hermed, at det er vores reelle hensigt at lade projektet DGNB certificere og lade byggeriet opføre således at bygningen kan opnå de angive point i de enkelte kriterier såvel som den samlede score.  </t>
  </si>
  <si>
    <t>Auditor: dato - Underskrift</t>
  </si>
  <si>
    <t>Bygherre/ansøger dato - underskrift</t>
  </si>
  <si>
    <t>Plaquette</t>
  </si>
  <si>
    <t>Guld</t>
  </si>
  <si>
    <t>Sølv</t>
  </si>
  <si>
    <t>Certikat kan ikke udstedes</t>
  </si>
  <si>
    <t>opnået certifikat</t>
  </si>
  <si>
    <t>GULD</t>
  </si>
  <si>
    <t>SØLV</t>
  </si>
  <si>
    <t>65% til &lt; 80%</t>
  </si>
  <si>
    <t>50% til &lt; 65%</t>
  </si>
  <si>
    <t>Bygherre / ansøger</t>
  </si>
  <si>
    <t>Certificering</t>
  </si>
  <si>
    <t>præcertificering</t>
  </si>
  <si>
    <t>Navn</t>
  </si>
  <si>
    <t>Underskrift</t>
  </si>
  <si>
    <t>Gennemførelse af en totalentreprisekonkurrence</t>
  </si>
  <si>
    <t>Vægtning af arkitektonisk kvalitet</t>
  </si>
  <si>
    <t>Mulighed for variation i løsningsforslag</t>
  </si>
  <si>
    <t>Temaområde</t>
  </si>
  <si>
    <t xml:space="preserve">Jeg attestere hermed at den indsendte dokumentation er nøjagtig og fuldstændig og troværdigt fremstiller byggeriet som udført. </t>
  </si>
  <si>
    <t>Jeg attestere hermed at den indsendte dokumentation er nøjagtig og fuldstændig og troværdigt fremstiller projektet</t>
  </si>
  <si>
    <t xml:space="preserve">4. </t>
  </si>
  <si>
    <t>Vertikale adgangsveje</t>
  </si>
  <si>
    <t>Auditorier og konferencerum</t>
  </si>
  <si>
    <t>Dagslys på permanente arbejdspladser</t>
  </si>
  <si>
    <t>Ingen blæding ved dagslys</t>
  </si>
  <si>
    <t>Ingen blæding ved kunstig lys</t>
  </si>
  <si>
    <t xml:space="preserve">6. </t>
  </si>
  <si>
    <t>Lysfordeling fra elektrisk belysning</t>
  </si>
  <si>
    <t>Blændingsbeskyttelse</t>
  </si>
  <si>
    <t>Temperaturer i fyringssæson</t>
  </si>
  <si>
    <t>Styring af elektrisk belysning</t>
  </si>
  <si>
    <t xml:space="preserve">Integrering af nødvendige tekniske opbygninger </t>
  </si>
  <si>
    <t>2.5</t>
  </si>
  <si>
    <t>Bygningsintegrerede udearealer</t>
  </si>
  <si>
    <t>Overskuelige veje og parkeringspladser</t>
  </si>
  <si>
    <t>Parkering, afsætning og adgangsveje</t>
  </si>
  <si>
    <t>Adgangsveje i bygning (generelt)</t>
  </si>
  <si>
    <t>Adgangsveje i bygning (døre)</t>
  </si>
  <si>
    <t>Adgangsveje i bygning (trapper)</t>
  </si>
  <si>
    <t>Adgangsveje i bygning (elevatorer)</t>
  </si>
  <si>
    <t>Toilet og baderum</t>
  </si>
  <si>
    <t>Reception og serviceareal</t>
  </si>
  <si>
    <t>SOC2.2</t>
  </si>
  <si>
    <t>Offentlig Adgang</t>
  </si>
  <si>
    <t>Principiel adgang til bygningen</t>
  </si>
  <si>
    <t>Åbning af udeanlæg for omverdenen</t>
  </si>
  <si>
    <t>Abning af faciliteter i bygningen for omverdenen</t>
  </si>
  <si>
    <t>Mulighed for udleje af lokaler til udenforstående</t>
  </si>
  <si>
    <t>Variation i anvendelse af offentligt tilgængelige arealer</t>
  </si>
  <si>
    <t>SOC3.2</t>
  </si>
  <si>
    <t xml:space="preserve">1. </t>
  </si>
  <si>
    <t>Finansielle midler til bygningsintegreret kunst</t>
  </si>
  <si>
    <t>involvering af kunstnere og kunsteksperter</t>
  </si>
  <si>
    <t>Offentliggørelse</t>
  </si>
  <si>
    <t>Alternativ dokumentation</t>
  </si>
  <si>
    <t>1.2.4</t>
  </si>
  <si>
    <t>Børnepasning og/eller skifte- og ammerum</t>
  </si>
  <si>
    <t>2.2.1</t>
  </si>
  <si>
    <t>forudsætninger for at adgangsveje kan bruges til andre anvendelser</t>
  </si>
  <si>
    <t>2.2.2</t>
  </si>
  <si>
    <t>opholdskvalitet i adgangsvejene</t>
  </si>
  <si>
    <t>Indendørs orientering</t>
  </si>
  <si>
    <t xml:space="preserve">Trinlydisolering </t>
  </si>
  <si>
    <t>Lydisolering med udefrakommende støj</t>
  </si>
  <si>
    <t>Støj fra tekniske installationer</t>
  </si>
  <si>
    <t>Alle komponenters tilgængelighed i teknikcentralen med henblik på modernisering og en senere udskiftning</t>
  </si>
  <si>
    <t>Tilgængelighed i vertikale skakter</t>
  </si>
  <si>
    <t>skakter til VVS, el- og itforsyning</t>
  </si>
  <si>
    <t>Koncept til understøtning af bygningens fleksibilitet i forhold til ombygning, nedrivning og genanvendelse</t>
  </si>
  <si>
    <t>Koncept for klimasikring</t>
  </si>
  <si>
    <t>Parkeringskoncept</t>
  </si>
  <si>
    <t>Områdekvalitet</t>
  </si>
  <si>
    <t>Bæredygtighedsplan</t>
  </si>
  <si>
    <t>DGNB Mindstekrav</t>
  </si>
  <si>
    <t>Følgende indikatorer eller kriterier skal overholde mindstekrav:</t>
  </si>
  <si>
    <t>Kriterium TEC1.1, Brandsikkerhed: Bygningsreglementets krav skal overholdes</t>
  </si>
  <si>
    <t>Kriterium SOC2.1, Tilgængelighed: Bygningsreglementets krav skal overholdes.</t>
  </si>
  <si>
    <t>* = gælder for alle hovedkriteriegrupper undtaget "områdekvalitet"</t>
  </si>
  <si>
    <t>delkrav for hoved kriteriegrupper*</t>
  </si>
  <si>
    <t>Tiltag til at sikre arkitektonisk kvalitet</t>
  </si>
  <si>
    <t>Hensigtserklæring, Kontor og Erhversbygninger 2014, NKE14 // ændringsdato feb. 2015 // Copyright DGNB GmbH / GBC</t>
  </si>
  <si>
    <t xml:space="preserve"> </t>
  </si>
  <si>
    <t>TLP Kriterium</t>
  </si>
  <si>
    <t>TLP Indikatorer</t>
  </si>
  <si>
    <t>Checklist-point 
(TLP - Auditor)</t>
  </si>
  <si>
    <t>Fri rumhøjde</t>
  </si>
  <si>
    <t>Råhuset udformning og fleksibilitet</t>
  </si>
  <si>
    <t>Kvalitet af lokalisering</t>
  </si>
  <si>
    <t>Blandet anvendelse</t>
  </si>
  <si>
    <t>Ekstra brandsikring</t>
  </si>
  <si>
    <t>Brandteknisk dimensionering</t>
  </si>
  <si>
    <t>Beredskabsplan</t>
  </si>
  <si>
    <t>Enkeltperson kontorer</t>
  </si>
  <si>
    <t>Flerpersonkontorer</t>
  </si>
  <si>
    <t>Kantiner</t>
  </si>
  <si>
    <t>Luftlydisolation</t>
  </si>
  <si>
    <t>Grænseværdi</t>
  </si>
  <si>
    <t>Kriterium ECO1.1 opgørelse</t>
  </si>
  <si>
    <t>Aktuelt byggeri</t>
  </si>
  <si>
    <t>Dynamisk reference</t>
  </si>
  <si>
    <t>Procentuel forskel</t>
  </si>
  <si>
    <t>Tjeklistepoint</t>
  </si>
  <si>
    <t>Pointskala for kriterium ECO1.1</t>
  </si>
  <si>
    <r>
      <t>(kr/m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</si>
  <si>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%</t>
  </si>
  <si>
    <t>TLP</t>
  </si>
  <si>
    <t>Forskel</t>
  </si>
  <si>
    <t>J</t>
  </si>
  <si>
    <t>≥</t>
  </si>
  <si>
    <t>I</t>
  </si>
  <si>
    <t>H</t>
  </si>
  <si>
    <t>Aktuel bygning</t>
  </si>
  <si>
    <t>korrektion for placering</t>
  </si>
  <si>
    <t>G</t>
  </si>
  <si>
    <t>NV opførelse</t>
  </si>
  <si>
    <t>F</t>
  </si>
  <si>
    <t>NV rådgiver+byggplads</t>
  </si>
  <si>
    <t>NV forsyning</t>
  </si>
  <si>
    <t>E</t>
  </si>
  <si>
    <t>NV drift og vedligehold</t>
  </si>
  <si>
    <t>NV renhold</t>
  </si>
  <si>
    <t>D</t>
  </si>
  <si>
    <t>SUM</t>
  </si>
  <si>
    <t>C</t>
  </si>
  <si>
    <t>B</t>
  </si>
  <si>
    <t>A</t>
  </si>
  <si>
    <t>Arealtyper</t>
  </si>
  <si>
    <t>Bruttoareal</t>
  </si>
  <si>
    <t xml:space="preserve">reference NV </t>
  </si>
  <si>
    <r>
      <t>m</t>
    </r>
    <r>
      <rPr>
        <b/>
        <vertAlign val="superscript"/>
        <sz val="11"/>
        <color theme="1"/>
        <rFont val="Arial"/>
        <family val="2"/>
      </rPr>
      <t>2</t>
    </r>
  </si>
  <si>
    <t>Renhold</t>
  </si>
  <si>
    <t>Bygningsarealer</t>
  </si>
  <si>
    <t>Etageareal Jf BR15 bilag 1</t>
  </si>
  <si>
    <t xml:space="preserve">Kælderareal </t>
  </si>
  <si>
    <t>Parkeringskælder /parkeringshus</t>
  </si>
  <si>
    <t>Udearealer</t>
  </si>
  <si>
    <t xml:space="preserve">parkering og adgangsvej </t>
  </si>
  <si>
    <t>park, natur, sti mm.</t>
  </si>
  <si>
    <t>Enhed</t>
  </si>
  <si>
    <t>mængde/år</t>
  </si>
  <si>
    <t>Opvarmet etageareal:</t>
  </si>
  <si>
    <t>m2</t>
  </si>
  <si>
    <t>Referencebygning</t>
  </si>
  <si>
    <t>Brutto energi</t>
  </si>
  <si>
    <t>Mængde/år</t>
  </si>
  <si>
    <t>Kr/enhed</t>
  </si>
  <si>
    <t>Nutidsværdi</t>
  </si>
  <si>
    <t>Varme til drift af bygningen</t>
  </si>
  <si>
    <t>kWh/m²/år</t>
  </si>
  <si>
    <t>Drikkevand</t>
  </si>
  <si>
    <t>El til drift af bygningen</t>
  </si>
  <si>
    <t>Spildevand</t>
  </si>
  <si>
    <t>Tillæg</t>
  </si>
  <si>
    <t>Varme - fjernvarme</t>
  </si>
  <si>
    <t>MWh</t>
  </si>
  <si>
    <t>Tillæg til energiramme - andel varme</t>
  </si>
  <si>
    <t>Elforbrug</t>
  </si>
  <si>
    <t>kWh</t>
  </si>
  <si>
    <t>Tillæg til energiramme - andel el</t>
  </si>
  <si>
    <t>NV bygning</t>
  </si>
  <si>
    <r>
      <t>m</t>
    </r>
    <r>
      <rPr>
        <vertAlign val="superscript"/>
        <sz val="11"/>
        <rFont val="Arial"/>
        <family val="2"/>
      </rPr>
      <t>3</t>
    </r>
  </si>
  <si>
    <t>LCCbyg beregning</t>
  </si>
  <si>
    <t>Opførelse</t>
  </si>
  <si>
    <t>Energibehov til beregning af reference</t>
  </si>
  <si>
    <t>Robuste løsninger</t>
  </si>
  <si>
    <t>Passive designstrategier</t>
  </si>
  <si>
    <t>10.</t>
  </si>
  <si>
    <t>Grundens biofaktor</t>
  </si>
  <si>
    <t>Jordbalance og jordhåndtering</t>
  </si>
  <si>
    <t>Vejbelysning af adgangsveje og parkering</t>
  </si>
  <si>
    <t>Stier og opholdsaraler</t>
  </si>
  <si>
    <t>1.4.1</t>
  </si>
  <si>
    <t>1.4.2</t>
  </si>
  <si>
    <t>1.4.3</t>
  </si>
  <si>
    <t>Vinduer og glasfacade</t>
  </si>
  <si>
    <t>TEC1.7</t>
  </si>
  <si>
    <t>Dokumentation med miljøvaredeklerationer (EPD)</t>
  </si>
  <si>
    <t>Indledende rådgivning</t>
  </si>
  <si>
    <t xml:space="preserve">7. </t>
  </si>
  <si>
    <t>Byggeteknisk udførelse</t>
  </si>
  <si>
    <t>Kontrol af udførelse af kloak</t>
  </si>
  <si>
    <t>Radonmåling</t>
  </si>
  <si>
    <t>Storm</t>
  </si>
  <si>
    <t>Terrænsænkning / jordskred</t>
  </si>
  <si>
    <t>Natur- og miljøforhold ved rensning</t>
  </si>
  <si>
    <t>Forskallingstræ</t>
  </si>
  <si>
    <t>Arealudnyttelse</t>
  </si>
  <si>
    <t>Bevaring af træer</t>
  </si>
  <si>
    <t>Levetid tag</t>
  </si>
  <si>
    <t>Levetid vinduer og yderdøre</t>
  </si>
  <si>
    <t>Bebyggelsestæthed</t>
  </si>
  <si>
    <t>Tekniske installationer, ventilation/klimateknik</t>
  </si>
  <si>
    <t>Tekniske installationer, køling</t>
  </si>
  <si>
    <t>Tekniske installationer, varme</t>
  </si>
  <si>
    <t>Tekniske installationer, afløb</t>
  </si>
  <si>
    <t>Graden af jordforurening</t>
  </si>
  <si>
    <t>Cykelparkeringspladsernes afstand i forhold til hovedindgangen/indgange</t>
  </si>
  <si>
    <t>Tilbud og muligheder for cyklister</t>
  </si>
  <si>
    <t>Integreret kunst</t>
  </si>
  <si>
    <t>Vedligehold og rengøringsvenlighed</t>
  </si>
  <si>
    <t>Akustik og lydisolering</t>
  </si>
  <si>
    <t>Sikkerhed uden for almindelige arbejds- og åbningstider</t>
  </si>
  <si>
    <t>TEC1.8</t>
  </si>
  <si>
    <t>Commissioning-processen</t>
  </si>
  <si>
    <t>Måling og registrering, indregulering og performance-test</t>
  </si>
  <si>
    <t>Adgangsveje til cykelparkeringspladser</t>
  </si>
  <si>
    <t>Åbenhed og overblik</t>
  </si>
  <si>
    <t>Korrigeret nutidsværdi</t>
  </si>
  <si>
    <t>Interdisciplinært designteam</t>
  </si>
  <si>
    <t>Sæt x i kollonen dolumenteret / hensigtserklæring</t>
  </si>
  <si>
    <t>Forklaring</t>
  </si>
  <si>
    <t>Platin</t>
  </si>
  <si>
    <t>Note</t>
  </si>
  <si>
    <t>DGNB certifikat krav</t>
  </si>
  <si>
    <t>PLATIN</t>
  </si>
  <si>
    <t>Asymmetrisk strålingstemperatur og gulvtemperatur/vinterperiode (kvalitativ)</t>
  </si>
  <si>
    <t>Bronze</t>
  </si>
  <si>
    <t>Grenze Platin, Note 1,5</t>
  </si>
  <si>
    <t>Grenze Silber, Note 3,0</t>
  </si>
  <si>
    <t>Grenze Gold, Note 2,0</t>
  </si>
  <si>
    <t>Jurybedømmelse</t>
  </si>
  <si>
    <t>Kriterium SOC1.2, Indenførs kuftkvalitet : Indikator 1. TVOC ≤ 3000 [µg/m³] og Formaldehyd ≤ 100 [µg/m³] skal overholdes.</t>
  </si>
  <si>
    <t>Vinduer og glasfacader</t>
  </si>
  <si>
    <t>Enkeltpersonkontorer og møderum</t>
  </si>
  <si>
    <t>Blændingsafskærmning</t>
  </si>
  <si>
    <t>Udendørs opholdsarealer i stueetagen</t>
  </si>
  <si>
    <t xml:space="preserve">Designkoncept til integrering af nødvendige tekniske opbygninger </t>
  </si>
  <si>
    <t>Ingen blæding ved elektrisk belysning</t>
  </si>
  <si>
    <t>kr</t>
  </si>
  <si>
    <t>kr. total</t>
  </si>
  <si>
    <t>NV omregningsfaktor</t>
  </si>
  <si>
    <t>7.4</t>
  </si>
  <si>
    <t>Antal cykelparkeringspladser</t>
  </si>
  <si>
    <t>Økonomi</t>
  </si>
  <si>
    <t>Social</t>
  </si>
  <si>
    <t>Teknik</t>
  </si>
  <si>
    <t>Proces</t>
  </si>
  <si>
    <t>Område</t>
  </si>
  <si>
    <t>Samlet score</t>
  </si>
  <si>
    <t>Skal udfyldes</t>
  </si>
  <si>
    <t>NKB16-</t>
  </si>
  <si>
    <t>Beregnes automatisk</t>
  </si>
  <si>
    <t>Evalueringsmatrix // Kontor og Erhvervsbygninger 2016 // NKB16 // Ændringsdato Februar 2017 // Copyright DGNB GmbH // GBC</t>
  </si>
  <si>
    <t>3.4</t>
  </si>
  <si>
    <t>Minimumskrav</t>
  </si>
  <si>
    <t>OBS fejl mellem manual grænseværdi og matrix. Tilrettet til 20 jf manual</t>
  </si>
  <si>
    <t>Frame Fejltest:</t>
  </si>
  <si>
    <t>MARKER DENNE CELLE INDEN DU INDSÆTTER FRAME MÅLTAL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</si>
</sst>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kr.&quot;\ #,##0.00;[Red]&quot;kr.&quot;\ \-#,##0.00"/>
    <numFmt numFmtId="43" formatCode="_ * #,##0.00_ ;_ * \-#,##0.00_ ;_ * &quot;-&quot;??_ ;_ @_ "/>
    <numFmt numFmtId="164" formatCode="0.0%"/>
    <numFmt numFmtId="165" formatCode="0.0"/>
    <numFmt numFmtId="166" formatCode="#0.0\ \P\."/>
    <numFmt numFmtId="167" formatCode="_ * #,##0_ ;_ * \-#,##0_ ;_ * &quot;-&quot;??_ ;_ @_ "/>
    <numFmt numFmtId="168" formatCode="_ &quot;kr.&quot;\ * #,##0_ &quot;mio&quot;\ "/>
  </numFmts>
  <fonts count="5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77787A"/>
      <name val="Arial"/>
      <family val="2"/>
    </font>
    <font>
      <b/>
      <sz val="10"/>
      <color indexed="81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auto="1"/>
      </patternFill>
    </fill>
    <fill>
      <patternFill patternType="solid">
        <fgColor theme="0" tint="-0.24994659260841701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4084"/>
        <bgColor indexed="64"/>
      </patternFill>
    </fill>
    <fill>
      <patternFill patternType="solid">
        <fgColor rgb="FF007C92"/>
        <bgColor indexed="64"/>
      </patternFill>
    </fill>
    <fill>
      <patternFill patternType="solid">
        <fgColor rgb="FFA5D867"/>
        <bgColor indexed="64"/>
      </patternFill>
    </fill>
    <fill>
      <patternFill patternType="solid">
        <fgColor rgb="FFD47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CCFF00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/>
      <right/>
      <top/>
      <bottom/>
      <diagonal style="thin">
        <color auto="1"/>
      </diagonal>
    </border>
  </borders>
  <cellStyleXfs count="633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9" fillId="22" borderId="4" applyNumberFormat="0" applyFon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9" fontId="26" fillId="0" borderId="0" applyFont="0" applyFill="0" applyBorder="0" applyAlignment="0" applyProtection="0"/>
    <xf numFmtId="0" fontId="9" fillId="0" borderId="0"/>
    <xf numFmtId="0" fontId="4" fillId="0" borderId="0"/>
    <xf numFmtId="43" fontId="26" fillId="0" borderId="0" applyFont="0" applyFill="0" applyBorder="0" applyAlignment="0" applyProtection="0"/>
    <xf numFmtId="0" fontId="56" fillId="0" borderId="0"/>
  </cellStyleXfs>
  <cellXfs count="668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2" fontId="2" fillId="0" borderId="0" xfId="0" applyNumberFormat="1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textRotation="90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24" borderId="34" xfId="0" applyFont="1" applyFill="1" applyBorder="1" applyAlignment="1" applyProtection="1">
      <alignment vertical="center"/>
      <protection hidden="1"/>
    </xf>
    <xf numFmtId="0" fontId="2" fillId="24" borderId="20" xfId="0" applyFont="1" applyFill="1" applyBorder="1" applyAlignment="1" applyProtection="1">
      <alignment vertical="center"/>
      <protection hidden="1"/>
    </xf>
    <xf numFmtId="2" fontId="2" fillId="24" borderId="34" xfId="0" applyNumberFormat="1" applyFont="1" applyFill="1" applyBorder="1" applyAlignment="1" applyProtection="1">
      <alignment vertical="center"/>
      <protection hidden="1"/>
    </xf>
    <xf numFmtId="2" fontId="2" fillId="24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2" fillId="24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2" fontId="6" fillId="30" borderId="43" xfId="0" applyNumberFormat="1" applyFont="1" applyFill="1" applyBorder="1" applyAlignment="1" applyProtection="1">
      <alignment horizontal="center" vertical="center"/>
      <protection hidden="1"/>
    </xf>
    <xf numFmtId="2" fontId="6" fillId="3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2" fontId="6" fillId="30" borderId="11" xfId="0" applyNumberFormat="1" applyFont="1" applyFill="1" applyBorder="1" applyAlignment="1" applyProtection="1">
      <alignment vertical="center"/>
      <protection hidden="1"/>
    </xf>
    <xf numFmtId="2" fontId="6" fillId="30" borderId="17" xfId="0" applyNumberFormat="1" applyFont="1" applyFill="1" applyBorder="1" applyAlignment="1" applyProtection="1">
      <alignment vertical="center"/>
      <protection hidden="1"/>
    </xf>
    <xf numFmtId="165" fontId="2" fillId="0" borderId="0" xfId="0" applyNumberFormat="1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vertical="top"/>
      <protection hidden="1"/>
    </xf>
    <xf numFmtId="164" fontId="2" fillId="37" borderId="5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57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Fill="1" applyBorder="1" applyAlignment="1" applyProtection="1">
      <alignment horizontal="center" vertical="center"/>
      <protection hidden="1"/>
    </xf>
    <xf numFmtId="164" fontId="2" fillId="37" borderId="5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vertical="top"/>
      <protection hidden="1"/>
    </xf>
    <xf numFmtId="164" fontId="3" fillId="0" borderId="0" xfId="0" applyNumberFormat="1" applyFont="1" applyAlignment="1" applyProtection="1">
      <alignment vertical="top"/>
      <protection hidden="1"/>
    </xf>
    <xf numFmtId="0" fontId="4" fillId="37" borderId="50" xfId="0" applyFont="1" applyFill="1" applyBorder="1" applyAlignment="1" applyProtection="1">
      <alignment horizontal="center" vertical="center" wrapText="1"/>
      <protection hidden="1"/>
    </xf>
    <xf numFmtId="0" fontId="4" fillId="37" borderId="52" xfId="0" applyFont="1" applyFill="1" applyBorder="1" applyAlignment="1" applyProtection="1">
      <alignment horizontal="center" vertical="center" wrapText="1"/>
      <protection hidden="1"/>
    </xf>
    <xf numFmtId="0" fontId="4" fillId="37" borderId="11" xfId="0" applyFont="1" applyFill="1" applyBorder="1" applyAlignment="1" applyProtection="1">
      <alignment horizontal="center" vertical="center" wrapText="1"/>
      <protection hidden="1"/>
    </xf>
    <xf numFmtId="164" fontId="2" fillId="37" borderId="48" xfId="0" applyNumberFormat="1" applyFont="1" applyFill="1" applyBorder="1" applyAlignment="1" applyProtection="1">
      <alignment horizontal="center" vertical="center" wrapText="1"/>
      <protection hidden="1"/>
    </xf>
    <xf numFmtId="0" fontId="27" fillId="35" borderId="13" xfId="0" applyFont="1" applyFill="1" applyBorder="1" applyAlignment="1" applyProtection="1">
      <alignment horizontal="center" vertical="center" wrapText="1"/>
      <protection hidden="1"/>
    </xf>
    <xf numFmtId="0" fontId="27" fillId="35" borderId="14" xfId="0" applyFont="1" applyFill="1" applyBorder="1" applyAlignment="1" applyProtection="1">
      <alignment horizontal="center" vertical="center" wrapText="1"/>
      <protection hidden="1"/>
    </xf>
    <xf numFmtId="2" fontId="27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7" fillId="35" borderId="14" xfId="0" applyFont="1" applyFill="1" applyBorder="1" applyAlignment="1" applyProtection="1">
      <alignment horizontal="center" vertical="center"/>
      <protection hidden="1"/>
    </xf>
    <xf numFmtId="1" fontId="27" fillId="35" borderId="15" xfId="0" applyNumberFormat="1" applyFont="1" applyFill="1" applyBorder="1" applyAlignment="1" applyProtection="1">
      <alignment horizontal="center" vertical="center" wrapText="1"/>
      <protection hidden="1"/>
    </xf>
    <xf numFmtId="2" fontId="27" fillId="35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2" fontId="8" fillId="37" borderId="21" xfId="0" applyNumberFormat="1" applyFont="1" applyFill="1" applyBorder="1" applyAlignment="1" applyProtection="1">
      <alignment horizontal="center" vertical="center"/>
      <protection hidden="1"/>
    </xf>
    <xf numFmtId="164" fontId="3" fillId="37" borderId="21" xfId="0" applyNumberFormat="1" applyFont="1" applyFill="1" applyBorder="1" applyAlignment="1" applyProtection="1">
      <alignment horizontal="center" vertical="center"/>
      <protection hidden="1"/>
    </xf>
    <xf numFmtId="164" fontId="31" fillId="24" borderId="18" xfId="0" applyNumberFormat="1" applyFont="1" applyFill="1" applyBorder="1" applyAlignment="1" applyProtection="1">
      <alignment horizontal="center" vertical="center"/>
      <protection hidden="1"/>
    </xf>
    <xf numFmtId="164" fontId="31" fillId="24" borderId="23" xfId="0" applyNumberFormat="1" applyFont="1" applyFill="1" applyBorder="1" applyAlignment="1" applyProtection="1">
      <alignment horizontal="center" vertical="center"/>
      <protection hidden="1"/>
    </xf>
    <xf numFmtId="164" fontId="31" fillId="24" borderId="29" xfId="0" applyNumberFormat="1" applyFont="1" applyFill="1" applyBorder="1" applyAlignment="1" applyProtection="1">
      <alignment horizontal="center" vertical="center"/>
      <protection hidden="1"/>
    </xf>
    <xf numFmtId="0" fontId="4" fillId="24" borderId="34" xfId="0" applyFont="1" applyFill="1" applyBorder="1" applyAlignment="1" applyProtection="1">
      <alignment vertical="center"/>
      <protection hidden="1"/>
    </xf>
    <xf numFmtId="0" fontId="4" fillId="24" borderId="20" xfId="0" applyFont="1" applyFill="1" applyBorder="1" applyAlignment="1" applyProtection="1">
      <alignment vertical="center"/>
      <protection hidden="1"/>
    </xf>
    <xf numFmtId="164" fontId="3" fillId="37" borderId="25" xfId="0" applyNumberFormat="1" applyFont="1" applyFill="1" applyBorder="1" applyAlignment="1" applyProtection="1">
      <alignment horizontal="center" vertical="center"/>
      <protection hidden="1"/>
    </xf>
    <xf numFmtId="164" fontId="3" fillId="37" borderId="48" xfId="0" applyNumberFormat="1" applyFont="1" applyFill="1" applyBorder="1" applyAlignment="1" applyProtection="1">
      <alignment horizontal="center" vertical="center"/>
      <protection hidden="1"/>
    </xf>
    <xf numFmtId="164" fontId="3" fillId="37" borderId="40" xfId="0" applyNumberFormat="1" applyFont="1" applyFill="1" applyBorder="1" applyAlignment="1" applyProtection="1">
      <alignment horizontal="center" vertical="center"/>
      <protection hidden="1"/>
    </xf>
    <xf numFmtId="164" fontId="3" fillId="37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24" borderId="0" xfId="0" applyFont="1" applyFill="1" applyBorder="1" applyAlignment="1" applyProtection="1">
      <alignment vertical="center"/>
      <protection hidden="1"/>
    </xf>
    <xf numFmtId="164" fontId="3" fillId="37" borderId="45" xfId="0" applyNumberFormat="1" applyFont="1" applyFill="1" applyBorder="1" applyAlignment="1" applyProtection="1">
      <alignment horizontal="center" vertical="center"/>
      <protection hidden="1"/>
    </xf>
    <xf numFmtId="0" fontId="2" fillId="24" borderId="3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" fillId="26" borderId="34" xfId="0" applyFont="1" applyFill="1" applyBorder="1" applyAlignment="1" applyProtection="1">
      <alignment vertical="center"/>
      <protection hidden="1"/>
    </xf>
    <xf numFmtId="0" fontId="2" fillId="26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26" borderId="2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8" fillId="0" borderId="36" xfId="0" applyNumberFormat="1" applyFont="1" applyFill="1" applyBorder="1" applyAlignment="1" applyProtection="1">
      <alignment horizontal="center" vertical="center"/>
      <protection hidden="1"/>
    </xf>
    <xf numFmtId="164" fontId="3" fillId="0" borderId="36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vertical="top"/>
      <protection hidden="1"/>
    </xf>
    <xf numFmtId="165" fontId="3" fillId="0" borderId="0" xfId="0" applyNumberFormat="1" applyFont="1" applyFill="1" applyBorder="1" applyAlignment="1" applyProtection="1">
      <alignment vertical="top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vertical="top"/>
      <protection hidden="1"/>
    </xf>
    <xf numFmtId="164" fontId="3" fillId="0" borderId="0" xfId="0" applyNumberFormat="1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2" fontId="3" fillId="0" borderId="0" xfId="0" applyNumberFormat="1" applyFont="1" applyBorder="1" applyAlignment="1" applyProtection="1">
      <alignment horizontal="left" vertical="center"/>
      <protection hidden="1"/>
    </xf>
    <xf numFmtId="164" fontId="3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164" fontId="3" fillId="0" borderId="0" xfId="0" applyNumberFormat="1" applyFont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left" vertical="center" wrapText="1"/>
      <protection hidden="1"/>
    </xf>
    <xf numFmtId="164" fontId="3" fillId="0" borderId="0" xfId="0" applyNumberFormat="1" applyFont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577" applyFont="1" applyBorder="1" applyAlignment="1" applyProtection="1">
      <alignment horizontal="left" vertical="top"/>
      <protection hidden="1"/>
    </xf>
    <xf numFmtId="0" fontId="2" fillId="0" borderId="23" xfId="577" applyFont="1" applyBorder="1" applyAlignment="1" applyProtection="1">
      <alignment horizontal="left" vertical="top"/>
      <protection hidden="1"/>
    </xf>
    <xf numFmtId="0" fontId="27" fillId="34" borderId="33" xfId="577" applyFont="1" applyFill="1" applyBorder="1" applyAlignment="1" applyProtection="1">
      <alignment horizontal="left" vertical="center"/>
      <protection hidden="1"/>
    </xf>
    <xf numFmtId="0" fontId="27" fillId="34" borderId="54" xfId="577" applyFont="1" applyFill="1" applyBorder="1" applyAlignment="1" applyProtection="1">
      <alignment horizontal="center" vertical="center"/>
      <protection hidden="1"/>
    </xf>
    <xf numFmtId="0" fontId="27" fillId="34" borderId="54" xfId="577" applyFont="1" applyFill="1" applyBorder="1" applyAlignment="1" applyProtection="1">
      <alignment horizontal="center" vertical="center" wrapText="1"/>
      <protection hidden="1"/>
    </xf>
    <xf numFmtId="0" fontId="27" fillId="34" borderId="54" xfId="629" applyFont="1" applyFill="1" applyBorder="1" applyAlignment="1" applyProtection="1">
      <alignment horizontal="center" vertical="center" wrapText="1"/>
      <protection hidden="1"/>
    </xf>
    <xf numFmtId="0" fontId="27" fillId="34" borderId="53" xfId="629" applyFont="1" applyFill="1" applyBorder="1" applyAlignment="1" applyProtection="1">
      <alignment horizontal="center" vertical="center" wrapText="1"/>
      <protection hidden="1"/>
    </xf>
    <xf numFmtId="0" fontId="2" fillId="0" borderId="23" xfId="629" applyFont="1" applyFill="1" applyBorder="1" applyAlignment="1" applyProtection="1">
      <alignment horizontal="left" vertical="center"/>
      <protection hidden="1"/>
    </xf>
    <xf numFmtId="164" fontId="4" fillId="0" borderId="0" xfId="577" applyNumberFormat="1" applyFont="1" applyBorder="1" applyAlignment="1" applyProtection="1">
      <alignment horizontal="center"/>
      <protection hidden="1"/>
    </xf>
    <xf numFmtId="164" fontId="4" fillId="0" borderId="0" xfId="577" applyNumberFormat="1" applyFont="1" applyBorder="1" applyAlignment="1" applyProtection="1">
      <alignment horizontal="center" vertical="center"/>
      <protection hidden="1"/>
    </xf>
    <xf numFmtId="164" fontId="4" fillId="0" borderId="28" xfId="577" applyNumberFormat="1" applyFont="1" applyBorder="1" applyAlignment="1" applyProtection="1">
      <alignment horizontal="center"/>
      <protection hidden="1"/>
    </xf>
    <xf numFmtId="164" fontId="4" fillId="0" borderId="28" xfId="577" applyNumberFormat="1" applyFont="1" applyBorder="1" applyAlignment="1" applyProtection="1">
      <alignment horizontal="center" vertical="center"/>
      <protection hidden="1"/>
    </xf>
    <xf numFmtId="2" fontId="4" fillId="28" borderId="31" xfId="0" applyNumberFormat="1" applyFont="1" applyFill="1" applyBorder="1" applyAlignment="1" applyProtection="1">
      <alignment horizontal="center" vertical="center"/>
      <protection hidden="1"/>
    </xf>
    <xf numFmtId="164" fontId="4" fillId="0" borderId="0" xfId="577" applyNumberFormat="1" applyFont="1" applyBorder="1" applyProtection="1">
      <protection hidden="1"/>
    </xf>
    <xf numFmtId="164" fontId="4" fillId="0" borderId="23" xfId="577" applyNumberFormat="1" applyFont="1" applyBorder="1" applyProtection="1">
      <protection hidden="1"/>
    </xf>
    <xf numFmtId="0" fontId="4" fillId="0" borderId="0" xfId="577" applyFont="1" applyAlignment="1" applyProtection="1">
      <alignment wrapText="1"/>
      <protection hidden="1"/>
    </xf>
    <xf numFmtId="0" fontId="4" fillId="0" borderId="0" xfId="629" applyFont="1" applyFill="1" applyBorder="1" applyAlignment="1" applyProtection="1">
      <alignment horizontal="left" vertical="top" wrapText="1"/>
      <protection hidden="1"/>
    </xf>
    <xf numFmtId="0" fontId="4" fillId="0" borderId="0" xfId="577" applyFont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2" fontId="4" fillId="0" borderId="0" xfId="577" applyNumberFormat="1" applyFont="1" applyProtection="1">
      <protection hidden="1"/>
    </xf>
    <xf numFmtId="0" fontId="4" fillId="29" borderId="0" xfId="629" applyFont="1" applyFill="1" applyBorder="1" applyAlignment="1" applyProtection="1">
      <alignment horizontal="left" vertical="center" wrapText="1"/>
      <protection hidden="1"/>
    </xf>
    <xf numFmtId="0" fontId="4" fillId="0" borderId="0" xfId="577" applyFont="1" applyProtection="1">
      <protection hidden="1"/>
    </xf>
    <xf numFmtId="0" fontId="4" fillId="17" borderId="0" xfId="629" applyFont="1" applyFill="1" applyBorder="1" applyAlignment="1" applyProtection="1">
      <alignment horizontal="left" vertical="center" wrapText="1"/>
      <protection hidden="1"/>
    </xf>
    <xf numFmtId="0" fontId="27" fillId="34" borderId="33" xfId="577" applyFont="1" applyFill="1" applyBorder="1" applyAlignment="1" applyProtection="1">
      <alignment horizontal="left" vertical="top"/>
      <protection hidden="1"/>
    </xf>
    <xf numFmtId="0" fontId="27" fillId="34" borderId="54" xfId="577" applyFont="1" applyFill="1" applyBorder="1" applyAlignment="1" applyProtection="1">
      <alignment horizontal="left" vertical="top"/>
      <protection hidden="1"/>
    </xf>
    <xf numFmtId="0" fontId="28" fillId="34" borderId="53" xfId="577" applyFont="1" applyFill="1" applyBorder="1" applyProtection="1">
      <protection hidden="1"/>
    </xf>
    <xf numFmtId="0" fontId="4" fillId="0" borderId="53" xfId="577" applyFont="1" applyBorder="1" applyProtection="1">
      <protection hidden="1"/>
    </xf>
    <xf numFmtId="0" fontId="27" fillId="34" borderId="56" xfId="577" applyFont="1" applyFill="1" applyBorder="1" applyAlignment="1" applyProtection="1">
      <alignment horizontal="left" vertical="top"/>
      <protection hidden="1"/>
    </xf>
    <xf numFmtId="0" fontId="27" fillId="34" borderId="36" xfId="577" applyFont="1" applyFill="1" applyBorder="1" applyAlignment="1" applyProtection="1">
      <alignment horizontal="left" vertical="top"/>
      <protection hidden="1"/>
    </xf>
    <xf numFmtId="0" fontId="28" fillId="34" borderId="36" xfId="577" applyFont="1" applyFill="1" applyBorder="1" applyProtection="1">
      <protection hidden="1"/>
    </xf>
    <xf numFmtId="0" fontId="28" fillId="34" borderId="37" xfId="577" applyFont="1" applyFill="1" applyBorder="1" applyProtection="1">
      <protection hidden="1"/>
    </xf>
    <xf numFmtId="0" fontId="4" fillId="0" borderId="43" xfId="577" applyFont="1" applyBorder="1" applyProtection="1">
      <protection hidden="1"/>
    </xf>
    <xf numFmtId="0" fontId="4" fillId="0" borderId="42" xfId="577" applyFont="1" applyBorder="1" applyProtection="1">
      <protection hidden="1"/>
    </xf>
    <xf numFmtId="0" fontId="35" fillId="0" borderId="0" xfId="0" applyFont="1" applyProtection="1">
      <protection hidden="1"/>
    </xf>
    <xf numFmtId="1" fontId="5" fillId="0" borderId="54" xfId="0" applyNumberFormat="1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 wrapText="1"/>
      <protection hidden="1"/>
    </xf>
    <xf numFmtId="164" fontId="31" fillId="24" borderId="39" xfId="0" applyNumberFormat="1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vertical="center"/>
      <protection hidden="1"/>
    </xf>
    <xf numFmtId="2" fontId="8" fillId="37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left" vertical="top"/>
      <protection hidden="1"/>
    </xf>
    <xf numFmtId="2" fontId="2" fillId="36" borderId="28" xfId="0" applyNumberFormat="1" applyFont="1" applyFill="1" applyBorder="1" applyAlignment="1" applyProtection="1">
      <alignment horizontal="center" vertical="center"/>
      <protection locked="0"/>
    </xf>
    <xf numFmtId="2" fontId="2" fillId="38" borderId="26" xfId="0" applyNumberFormat="1" applyFont="1" applyFill="1" applyBorder="1" applyAlignment="1" applyProtection="1">
      <alignment horizontal="center" vertical="center"/>
      <protection locked="0"/>
    </xf>
    <xf numFmtId="165" fontId="2" fillId="27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9" fontId="1" fillId="0" borderId="0" xfId="628" applyFont="1" applyProtection="1"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4" fillId="0" borderId="12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13" xfId="0" applyFont="1" applyBorder="1" applyProtection="1">
      <protection hidden="1"/>
    </xf>
    <xf numFmtId="15" fontId="1" fillId="0" borderId="0" xfId="0" applyNumberFormat="1" applyFont="1" applyProtection="1">
      <protection hidden="1"/>
    </xf>
    <xf numFmtId="0" fontId="28" fillId="34" borderId="54" xfId="0" applyFont="1" applyFill="1" applyBorder="1" applyProtection="1">
      <protection hidden="1"/>
    </xf>
    <xf numFmtId="0" fontId="4" fillId="0" borderId="43" xfId="0" applyFont="1" applyBorder="1" applyAlignment="1" applyProtection="1">
      <alignment horizontal="left" vertical="center" wrapText="1"/>
      <protection hidden="1"/>
    </xf>
    <xf numFmtId="0" fontId="4" fillId="0" borderId="42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49" xfId="0" applyFont="1" applyBorder="1" applyAlignment="1" applyProtection="1">
      <alignment horizontal="left" vertical="center"/>
      <protection hidden="1"/>
    </xf>
    <xf numFmtId="0" fontId="33" fillId="0" borderId="33" xfId="0" applyFont="1" applyBorder="1" applyProtection="1">
      <protection hidden="1"/>
    </xf>
    <xf numFmtId="0" fontId="33" fillId="0" borderId="54" xfId="0" applyFont="1" applyBorder="1" applyProtection="1">
      <protection hidden="1"/>
    </xf>
    <xf numFmtId="0" fontId="34" fillId="0" borderId="54" xfId="0" applyFont="1" applyBorder="1" applyProtection="1">
      <protection hidden="1"/>
    </xf>
    <xf numFmtId="0" fontId="4" fillId="0" borderId="54" xfId="0" applyFont="1" applyBorder="1" applyProtection="1">
      <protection hidden="1"/>
    </xf>
    <xf numFmtId="0" fontId="28" fillId="34" borderId="36" xfId="0" applyFont="1" applyFill="1" applyBorder="1" applyProtection="1">
      <protection hidden="1"/>
    </xf>
    <xf numFmtId="0" fontId="33" fillId="0" borderId="44" xfId="0" applyFont="1" applyBorder="1" applyProtection="1">
      <protection hidden="1"/>
    </xf>
    <xf numFmtId="0" fontId="33" fillId="0" borderId="43" xfId="0" applyFont="1" applyBorder="1" applyProtection="1">
      <protection hidden="1"/>
    </xf>
    <xf numFmtId="0" fontId="28" fillId="35" borderId="0" xfId="0" applyFont="1" applyFill="1" applyProtection="1">
      <protection hidden="1"/>
    </xf>
    <xf numFmtId="0" fontId="36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26" xfId="0" applyFont="1" applyBorder="1" applyProtection="1">
      <protection hidden="1"/>
    </xf>
    <xf numFmtId="0" fontId="4" fillId="0" borderId="28" xfId="0" applyFont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2" fillId="0" borderId="40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30" fillId="0" borderId="22" xfId="0" applyFont="1" applyBorder="1" applyAlignment="1" applyProtection="1">
      <alignment vertical="center"/>
      <protection hidden="1"/>
    </xf>
    <xf numFmtId="0" fontId="30" fillId="0" borderId="3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4" fillId="0" borderId="26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2" fontId="29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30" fillId="31" borderId="3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vertical="center"/>
      <protection hidden="1"/>
    </xf>
    <xf numFmtId="49" fontId="4" fillId="0" borderId="46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2" fontId="3" fillId="0" borderId="36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49" fontId="4" fillId="0" borderId="15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40" xfId="0" applyNumberFormat="1" applyFont="1" applyFill="1" applyBorder="1" applyAlignment="1" applyProtection="1">
      <alignment horizontal="left" wrapText="1"/>
      <protection hidden="1"/>
    </xf>
    <xf numFmtId="2" fontId="6" fillId="30" borderId="43" xfId="0" applyNumberFormat="1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Alignment="1" applyProtection="1">
      <alignment horizontal="center"/>
      <protection hidden="1"/>
    </xf>
    <xf numFmtId="49" fontId="4" fillId="0" borderId="26" xfId="0" applyNumberFormat="1" applyFont="1" applyFill="1" applyBorder="1" applyAlignment="1" applyProtection="1">
      <alignment horizontal="right" wrapText="1"/>
      <protection hidden="1"/>
    </xf>
    <xf numFmtId="0" fontId="4" fillId="0" borderId="21" xfId="0" applyFont="1" applyFill="1" applyBorder="1" applyAlignment="1" applyProtection="1">
      <protection hidden="1"/>
    </xf>
    <xf numFmtId="0" fontId="4" fillId="33" borderId="21" xfId="0" applyFont="1" applyFill="1" applyBorder="1" applyAlignment="1" applyProtection="1">
      <protection hidden="1"/>
    </xf>
    <xf numFmtId="49" fontId="4" fillId="0" borderId="15" xfId="0" applyNumberFormat="1" applyFont="1" applyFill="1" applyBorder="1" applyAlignment="1" applyProtection="1">
      <alignment horizontal="right" wrapText="1"/>
      <protection hidden="1"/>
    </xf>
    <xf numFmtId="0" fontId="4" fillId="33" borderId="48" xfId="0" applyFont="1" applyFill="1" applyBorder="1" applyAlignment="1" applyProtection="1">
      <protection hidden="1"/>
    </xf>
    <xf numFmtId="2" fontId="6" fillId="30" borderId="20" xfId="0" applyNumberFormat="1" applyFont="1" applyFill="1" applyBorder="1" applyAlignment="1" applyProtection="1">
      <alignment horizontal="center" vertical="center"/>
      <protection hidden="1"/>
    </xf>
    <xf numFmtId="2" fontId="2" fillId="36" borderId="17" xfId="0" applyNumberFormat="1" applyFont="1" applyFill="1" applyBorder="1" applyAlignment="1" applyProtection="1">
      <alignment horizontal="center" vertical="center"/>
      <protection locked="0"/>
    </xf>
    <xf numFmtId="2" fontId="2" fillId="24" borderId="20" xfId="0" applyNumberFormat="1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horizontal="right" vertical="center" wrapText="1"/>
      <protection hidden="1"/>
    </xf>
    <xf numFmtId="0" fontId="4" fillId="0" borderId="65" xfId="0" applyFont="1" applyFill="1" applyBorder="1" applyAlignment="1" applyProtection="1">
      <alignment horizontal="right" vertical="center" wrapText="1"/>
      <protection hidden="1"/>
    </xf>
    <xf numFmtId="2" fontId="8" fillId="37" borderId="40" xfId="0" applyNumberFormat="1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left" wrapText="1"/>
      <protection hidden="1"/>
    </xf>
    <xf numFmtId="0" fontId="4" fillId="33" borderId="27" xfId="0" applyFont="1" applyFill="1" applyBorder="1" applyAlignment="1" applyProtection="1">
      <alignment horizontal="left" wrapText="1"/>
      <protection hidden="1"/>
    </xf>
    <xf numFmtId="0" fontId="4" fillId="33" borderId="66" xfId="0" applyFont="1" applyFill="1" applyBorder="1" applyAlignment="1" applyProtection="1">
      <alignment horizontal="left" wrapText="1"/>
      <protection hidden="1"/>
    </xf>
    <xf numFmtId="0" fontId="4" fillId="0" borderId="27" xfId="0" applyFont="1" applyFill="1" applyBorder="1" applyAlignment="1" applyProtection="1">
      <alignment horizontal="left" vertical="center" wrapText="1"/>
      <protection hidden="1"/>
    </xf>
    <xf numFmtId="0" fontId="4" fillId="0" borderId="66" xfId="0" applyFont="1" applyFill="1" applyBorder="1" applyAlignment="1" applyProtection="1">
      <alignment horizontal="left" vertical="center" wrapText="1"/>
      <protection hidden="1"/>
    </xf>
    <xf numFmtId="0" fontId="4" fillId="0" borderId="67" xfId="0" applyFont="1" applyFill="1" applyBorder="1" applyAlignment="1" applyProtection="1">
      <alignment horizontal="left" vertical="center" wrapText="1"/>
      <protection hidden="1"/>
    </xf>
    <xf numFmtId="0" fontId="4" fillId="0" borderId="68" xfId="0" applyFont="1" applyFill="1" applyBorder="1" applyAlignment="1" applyProtection="1">
      <alignment horizontal="left" vertical="center" wrapText="1"/>
      <protection hidden="1"/>
    </xf>
    <xf numFmtId="0" fontId="3" fillId="0" borderId="27" xfId="501" applyFont="1" applyFill="1" applyBorder="1" applyAlignment="1" applyProtection="1">
      <alignment horizontal="left" vertical="center" wrapText="1"/>
      <protection hidden="1"/>
    </xf>
    <xf numFmtId="0" fontId="4" fillId="0" borderId="69" xfId="0" applyFont="1" applyFill="1" applyBorder="1" applyAlignment="1" applyProtection="1">
      <alignment horizontal="left" vertical="center" wrapText="1"/>
      <protection hidden="1"/>
    </xf>
    <xf numFmtId="0" fontId="27" fillId="35" borderId="62" xfId="0" applyFont="1" applyFill="1" applyBorder="1" applyAlignment="1" applyProtection="1">
      <alignment horizontal="center" vertical="center" wrapText="1"/>
      <protection hidden="1"/>
    </xf>
    <xf numFmtId="164" fontId="2" fillId="0" borderId="18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64" fontId="3" fillId="0" borderId="41" xfId="0" applyNumberFormat="1" applyFont="1" applyFill="1" applyBorder="1" applyAlignment="1" applyProtection="1">
      <alignment horizontal="center" vertical="center"/>
      <protection hidden="1"/>
    </xf>
    <xf numFmtId="164" fontId="3" fillId="0" borderId="19" xfId="0" applyNumberFormat="1" applyFont="1" applyFill="1" applyBorder="1" applyAlignment="1" applyProtection="1">
      <alignment horizontal="center" vertical="center"/>
      <protection hidden="1"/>
    </xf>
    <xf numFmtId="164" fontId="3" fillId="0" borderId="70" xfId="0" applyNumberFormat="1" applyFont="1" applyFill="1" applyBorder="1" applyAlignment="1" applyProtection="1">
      <alignment horizontal="center" vertical="center"/>
      <protection hidden="1"/>
    </xf>
    <xf numFmtId="164" fontId="3" fillId="0" borderId="24" xfId="0" applyNumberFormat="1" applyFont="1" applyFill="1" applyBorder="1" applyAlignment="1" applyProtection="1">
      <alignment horizontal="center" vertical="center"/>
      <protection hidden="1"/>
    </xf>
    <xf numFmtId="2" fontId="2" fillId="36" borderId="70" xfId="0" applyNumberFormat="1" applyFont="1" applyFill="1" applyBorder="1" applyAlignment="1" applyProtection="1">
      <alignment horizontal="center" vertical="center"/>
      <protection locked="0"/>
    </xf>
    <xf numFmtId="2" fontId="2" fillId="36" borderId="24" xfId="0" applyNumberFormat="1" applyFont="1" applyFill="1" applyBorder="1" applyAlignment="1" applyProtection="1">
      <alignment horizontal="center" vertical="center"/>
      <protection locked="0"/>
    </xf>
    <xf numFmtId="2" fontId="2" fillId="39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41" fillId="0" borderId="0" xfId="0" applyFont="1"/>
    <xf numFmtId="0" fontId="41" fillId="0" borderId="20" xfId="0" applyFont="1" applyBorder="1"/>
    <xf numFmtId="0" fontId="4" fillId="29" borderId="0" xfId="629" applyFont="1" applyFill="1" applyBorder="1" applyAlignment="1" applyProtection="1">
      <alignment horizontal="left" vertical="center"/>
      <protection hidden="1"/>
    </xf>
    <xf numFmtId="0" fontId="4" fillId="17" borderId="0" xfId="629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left" wrapText="1"/>
      <protection hidden="1"/>
    </xf>
    <xf numFmtId="0" fontId="0" fillId="0" borderId="0" xfId="0" applyBorder="1"/>
    <xf numFmtId="2" fontId="2" fillId="36" borderId="71" xfId="0" applyNumberFormat="1" applyFont="1" applyFill="1" applyBorder="1" applyAlignment="1" applyProtection="1">
      <alignment horizontal="center" vertical="center"/>
      <protection locked="0"/>
    </xf>
    <xf numFmtId="2" fontId="2" fillId="36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top" wrapText="1"/>
    </xf>
    <xf numFmtId="2" fontId="2" fillId="39" borderId="28" xfId="0" applyNumberFormat="1" applyFont="1" applyFill="1" applyBorder="1" applyAlignment="1" applyProtection="1">
      <alignment horizontal="left" vertical="center"/>
      <protection locked="0"/>
    </xf>
    <xf numFmtId="2" fontId="6" fillId="30" borderId="28" xfId="0" applyNumberFormat="1" applyFont="1" applyFill="1" applyBorder="1" applyAlignment="1" applyProtection="1">
      <alignment horizontal="center" vertical="center"/>
      <protection hidden="1"/>
    </xf>
    <xf numFmtId="0" fontId="3" fillId="0" borderId="10" xfId="501" applyFont="1" applyFill="1" applyBorder="1" applyAlignment="1" applyProtection="1">
      <alignment horizontal="left" vertical="center" wrapText="1"/>
      <protection hidden="1"/>
    </xf>
    <xf numFmtId="0" fontId="3" fillId="0" borderId="72" xfId="501" applyFont="1" applyFill="1" applyBorder="1" applyAlignment="1" applyProtection="1">
      <alignment horizontal="left" vertical="center" wrapText="1"/>
      <protection hidden="1"/>
    </xf>
    <xf numFmtId="0" fontId="4" fillId="0" borderId="45" xfId="0" applyFont="1" applyFill="1" applyBorder="1" applyAlignment="1" applyProtection="1">
      <alignment vertical="center"/>
      <protection hidden="1"/>
    </xf>
    <xf numFmtId="49" fontId="2" fillId="0" borderId="21" xfId="0" applyNumberFormat="1" applyFont="1" applyFill="1" applyBorder="1" applyAlignment="1" applyProtection="1">
      <alignment horizontal="left" wrapText="1"/>
      <protection hidden="1"/>
    </xf>
    <xf numFmtId="2" fontId="6" fillId="30" borderId="28" xfId="0" applyNumberFormat="1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vertical="top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1" fontId="5" fillId="37" borderId="44" xfId="0" applyNumberFormat="1" applyFont="1" applyFill="1" applyBorder="1" applyAlignment="1" applyProtection="1">
      <alignment horizontal="center" vertical="center"/>
      <protection hidden="1"/>
    </xf>
    <xf numFmtId="1" fontId="2" fillId="24" borderId="34" xfId="0" applyNumberFormat="1" applyFont="1" applyFill="1" applyBorder="1" applyAlignment="1" applyProtection="1">
      <alignment vertical="center"/>
      <protection hidden="1"/>
    </xf>
    <xf numFmtId="1" fontId="2" fillId="24" borderId="0" xfId="0" applyNumberFormat="1" applyFont="1" applyFill="1" applyBorder="1" applyAlignment="1" applyProtection="1">
      <alignment vertical="center"/>
      <protection hidden="1"/>
    </xf>
    <xf numFmtId="1" fontId="2" fillId="24" borderId="20" xfId="0" applyNumberFormat="1" applyFont="1" applyFill="1" applyBorder="1" applyAlignment="1" applyProtection="1">
      <alignment vertical="center"/>
      <protection hidden="1"/>
    </xf>
    <xf numFmtId="1" fontId="5" fillId="37" borderId="47" xfId="0" applyNumberFormat="1" applyFont="1" applyFill="1" applyBorder="1" applyAlignment="1" applyProtection="1">
      <alignment horizontal="center" vertical="center"/>
      <protection hidden="1"/>
    </xf>
    <xf numFmtId="1" fontId="4" fillId="24" borderId="34" xfId="0" applyNumberFormat="1" applyFont="1" applyFill="1" applyBorder="1" applyAlignment="1" applyProtection="1">
      <alignment vertical="center"/>
      <protection hidden="1"/>
    </xf>
    <xf numFmtId="1" fontId="4" fillId="24" borderId="0" xfId="0" applyNumberFormat="1" applyFont="1" applyFill="1" applyBorder="1" applyAlignment="1" applyProtection="1">
      <alignment vertical="center"/>
      <protection hidden="1"/>
    </xf>
    <xf numFmtId="1" fontId="4" fillId="24" borderId="20" xfId="0" applyNumberFormat="1" applyFont="1" applyFill="1" applyBorder="1" applyAlignment="1" applyProtection="1">
      <alignment vertical="center"/>
      <protection hidden="1"/>
    </xf>
    <xf numFmtId="1" fontId="2" fillId="24" borderId="38" xfId="0" applyNumberFormat="1" applyFont="1" applyFill="1" applyBorder="1" applyAlignment="1" applyProtection="1">
      <alignment vertical="center"/>
      <protection hidden="1"/>
    </xf>
    <xf numFmtId="1" fontId="2" fillId="26" borderId="34" xfId="0" applyNumberFormat="1" applyFont="1" applyFill="1" applyBorder="1" applyAlignment="1" applyProtection="1">
      <alignment vertical="center"/>
      <protection hidden="1"/>
    </xf>
    <xf numFmtId="1" fontId="2" fillId="26" borderId="0" xfId="0" applyNumberFormat="1" applyFont="1" applyFill="1" applyBorder="1" applyAlignment="1" applyProtection="1">
      <alignment vertical="center"/>
      <protection hidden="1"/>
    </xf>
    <xf numFmtId="1" fontId="2" fillId="24" borderId="47" xfId="0" applyNumberFormat="1" applyFont="1" applyFill="1" applyBorder="1" applyAlignment="1" applyProtection="1">
      <alignment vertical="center"/>
      <protection hidden="1"/>
    </xf>
    <xf numFmtId="1" fontId="2" fillId="26" borderId="20" xfId="0" applyNumberFormat="1" applyFont="1" applyFill="1" applyBorder="1" applyAlignment="1" applyProtection="1">
      <alignment vertical="center"/>
      <protection hidden="1"/>
    </xf>
    <xf numFmtId="1" fontId="2" fillId="24" borderId="32" xfId="0" applyNumberFormat="1" applyFont="1" applyFill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4" fillId="0" borderId="0" xfId="0" applyNumberFormat="1" applyFont="1" applyBorder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vertical="top"/>
      <protection hidden="1"/>
    </xf>
    <xf numFmtId="1" fontId="2" fillId="0" borderId="0" xfId="0" applyNumberFormat="1" applyFont="1" applyFill="1" applyBorder="1" applyAlignment="1" applyProtection="1">
      <alignment horizontal="center" vertical="top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 wrapText="1"/>
      <protection hidden="1"/>
    </xf>
    <xf numFmtId="1" fontId="5" fillId="37" borderId="26" xfId="0" applyNumberFormat="1" applyFont="1" applyFill="1" applyBorder="1" applyAlignment="1" applyProtection="1">
      <alignment horizontal="center" vertical="center"/>
      <protection hidden="1"/>
    </xf>
    <xf numFmtId="1" fontId="5" fillId="0" borderId="24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/>
    <xf numFmtId="0" fontId="44" fillId="0" borderId="0" xfId="0" applyFont="1"/>
    <xf numFmtId="0" fontId="44" fillId="0" borderId="0" xfId="0" applyFont="1" applyFill="1"/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2" fontId="44" fillId="0" borderId="10" xfId="0" applyNumberFormat="1" applyFont="1" applyBorder="1" applyAlignment="1">
      <alignment vertical="center" wrapText="1"/>
    </xf>
    <xf numFmtId="1" fontId="44" fillId="0" borderId="0" xfId="628" applyNumberFormat="1" applyFont="1" applyBorder="1"/>
    <xf numFmtId="1" fontId="44" fillId="0" borderId="0" xfId="0" applyNumberFormat="1" applyFont="1"/>
    <xf numFmtId="0" fontId="44" fillId="0" borderId="10" xfId="0" applyFont="1" applyBorder="1"/>
    <xf numFmtId="9" fontId="44" fillId="0" borderId="0" xfId="0" applyNumberFormat="1" applyFont="1"/>
    <xf numFmtId="0" fontId="45" fillId="0" borderId="65" xfId="0" applyFont="1" applyBorder="1" applyAlignment="1">
      <alignment horizontal="right"/>
    </xf>
    <xf numFmtId="167" fontId="47" fillId="49" borderId="10" xfId="631" applyNumberFormat="1" applyFont="1" applyFill="1" applyBorder="1" applyAlignment="1">
      <alignment horizontal="right"/>
    </xf>
    <xf numFmtId="167" fontId="44" fillId="0" borderId="10" xfId="631" applyNumberFormat="1" applyFont="1" applyBorder="1" applyAlignment="1">
      <alignment horizontal="right"/>
    </xf>
    <xf numFmtId="0" fontId="45" fillId="0" borderId="0" xfId="0" applyFont="1"/>
    <xf numFmtId="167" fontId="44" fillId="0" borderId="0" xfId="0" applyNumberFormat="1" applyFont="1" applyFill="1"/>
    <xf numFmtId="3" fontId="44" fillId="0" borderId="0" xfId="0" applyNumberFormat="1" applyFont="1" applyFill="1" applyBorder="1"/>
    <xf numFmtId="167" fontId="44" fillId="0" borderId="0" xfId="631" applyNumberFormat="1" applyFont="1" applyFill="1" applyBorder="1"/>
    <xf numFmtId="164" fontId="44" fillId="0" borderId="0" xfId="628" applyNumberFormat="1" applyFont="1" applyBorder="1"/>
    <xf numFmtId="0" fontId="44" fillId="0" borderId="0" xfId="0" applyFont="1" applyBorder="1"/>
    <xf numFmtId="0" fontId="45" fillId="0" borderId="28" xfId="0" applyFont="1" applyBorder="1" applyAlignment="1">
      <alignment vertical="center"/>
    </xf>
    <xf numFmtId="3" fontId="2" fillId="36" borderId="45" xfId="0" applyNumberFormat="1" applyFont="1" applyFill="1" applyBorder="1" applyAlignment="1" applyProtection="1">
      <alignment vertical="top"/>
      <protection locked="0"/>
    </xf>
    <xf numFmtId="164" fontId="3" fillId="37" borderId="11" xfId="0" applyNumberFormat="1" applyFont="1" applyFill="1" applyBorder="1" applyAlignment="1" applyProtection="1">
      <alignment horizontal="center" vertical="center"/>
      <protection hidden="1"/>
    </xf>
    <xf numFmtId="1" fontId="5" fillId="37" borderId="15" xfId="0" applyNumberFormat="1" applyFont="1" applyFill="1" applyBorder="1" applyAlignment="1" applyProtection="1">
      <alignment horizontal="center" vertical="center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hidden="1"/>
    </xf>
    <xf numFmtId="1" fontId="2" fillId="26" borderId="32" xfId="0" applyNumberFormat="1" applyFont="1" applyFill="1" applyBorder="1" applyAlignment="1" applyProtection="1">
      <alignment vertical="center"/>
      <protection hidden="1"/>
    </xf>
    <xf numFmtId="0" fontId="2" fillId="26" borderId="38" xfId="0" applyFont="1" applyFill="1" applyBorder="1" applyAlignment="1" applyProtection="1">
      <alignment vertical="center"/>
      <protection hidden="1"/>
    </xf>
    <xf numFmtId="3" fontId="44" fillId="37" borderId="10" xfId="0" applyNumberFormat="1" applyFont="1" applyFill="1" applyBorder="1" applyAlignment="1">
      <alignment vertical="center" wrapText="1"/>
    </xf>
    <xf numFmtId="167" fontId="44" fillId="37" borderId="10" xfId="631" applyNumberFormat="1" applyFont="1" applyFill="1" applyBorder="1"/>
    <xf numFmtId="43" fontId="50" fillId="0" borderId="10" xfId="631" applyFont="1" applyFill="1" applyBorder="1"/>
    <xf numFmtId="3" fontId="5" fillId="37" borderId="10" xfId="0" applyNumberFormat="1" applyFont="1" applyFill="1" applyBorder="1" applyAlignment="1" applyProtection="1">
      <alignment horizontal="right" vertical="center"/>
      <protection hidden="1"/>
    </xf>
    <xf numFmtId="0" fontId="52" fillId="0" borderId="0" xfId="0" applyFont="1"/>
    <xf numFmtId="0" fontId="53" fillId="0" borderId="0" xfId="0" applyFont="1"/>
    <xf numFmtId="0" fontId="45" fillId="0" borderId="41" xfId="0" applyFont="1" applyBorder="1" applyAlignment="1">
      <alignment vertical="center"/>
    </xf>
    <xf numFmtId="167" fontId="45" fillId="0" borderId="74" xfId="631" applyNumberFormat="1" applyFont="1" applyBorder="1" applyAlignment="1">
      <alignment vertical="center" wrapText="1"/>
    </xf>
    <xf numFmtId="0" fontId="44" fillId="0" borderId="70" xfId="0" applyFont="1" applyBorder="1"/>
    <xf numFmtId="3" fontId="2" fillId="36" borderId="10" xfId="0" applyNumberFormat="1" applyFont="1" applyFill="1" applyBorder="1" applyAlignment="1" applyProtection="1">
      <alignment vertical="top"/>
      <protection locked="0"/>
    </xf>
    <xf numFmtId="4" fontId="2" fillId="36" borderId="10" xfId="0" applyNumberFormat="1" applyFont="1" applyFill="1" applyBorder="1" applyAlignment="1" applyProtection="1">
      <alignment vertical="top"/>
      <protection locked="0"/>
    </xf>
    <xf numFmtId="3" fontId="5" fillId="37" borderId="24" xfId="0" applyNumberFormat="1" applyFont="1" applyFill="1" applyBorder="1" applyAlignment="1" applyProtection="1">
      <alignment horizontal="right" vertical="center"/>
      <protection hidden="1"/>
    </xf>
    <xf numFmtId="0" fontId="45" fillId="0" borderId="71" xfId="0" applyFont="1" applyBorder="1"/>
    <xf numFmtId="167" fontId="45" fillId="0" borderId="30" xfId="631" applyNumberFormat="1" applyFont="1" applyBorder="1"/>
    <xf numFmtId="167" fontId="45" fillId="0" borderId="14" xfId="631" applyNumberFormat="1" applyFont="1" applyBorder="1"/>
    <xf numFmtId="0" fontId="49" fillId="0" borderId="41" xfId="0" applyFont="1" applyBorder="1"/>
    <xf numFmtId="0" fontId="49" fillId="0" borderId="74" xfId="0" applyFont="1" applyBorder="1"/>
    <xf numFmtId="0" fontId="45" fillId="0" borderId="19" xfId="0" applyFont="1" applyBorder="1"/>
    <xf numFmtId="3" fontId="2" fillId="36" borderId="24" xfId="0" applyNumberFormat="1" applyFont="1" applyFill="1" applyBorder="1" applyAlignment="1" applyProtection="1">
      <alignment vertical="top"/>
      <protection locked="0"/>
    </xf>
    <xf numFmtId="0" fontId="45" fillId="0" borderId="70" xfId="0" applyFont="1" applyBorder="1"/>
    <xf numFmtId="4" fontId="2" fillId="36" borderId="24" xfId="0" applyNumberFormat="1" applyFont="1" applyFill="1" applyBorder="1" applyAlignment="1" applyProtection="1">
      <alignment vertical="top"/>
      <protection locked="0"/>
    </xf>
    <xf numFmtId="4" fontId="44" fillId="0" borderId="24" xfId="0" applyNumberFormat="1" applyFont="1" applyBorder="1"/>
    <xf numFmtId="0" fontId="44" fillId="0" borderId="71" xfId="0" applyFont="1" applyBorder="1"/>
    <xf numFmtId="0" fontId="44" fillId="0" borderId="30" xfId="0" applyFont="1" applyBorder="1"/>
    <xf numFmtId="4" fontId="2" fillId="36" borderId="14" xfId="0" applyNumberFormat="1" applyFont="1" applyFill="1" applyBorder="1" applyAlignment="1" applyProtection="1">
      <alignment vertical="top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72" xfId="0" applyFont="1" applyFill="1" applyBorder="1" applyAlignment="1" applyProtection="1">
      <alignment horizontal="right" vertical="center" wrapText="1"/>
      <protection hidden="1"/>
    </xf>
    <xf numFmtId="2" fontId="6" fillId="30" borderId="34" xfId="0" applyNumberFormat="1" applyFont="1" applyFill="1" applyBorder="1" applyAlignment="1" applyProtection="1">
      <alignment horizontal="center" vertical="center"/>
      <protection hidden="1"/>
    </xf>
    <xf numFmtId="1" fontId="5" fillId="0" borderId="75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2" fontId="8" fillId="37" borderId="45" xfId="0" applyNumberFormat="1" applyFont="1" applyFill="1" applyBorder="1" applyAlignment="1" applyProtection="1">
      <alignment horizontal="center" vertical="center"/>
    </xf>
    <xf numFmtId="2" fontId="8" fillId="36" borderId="48" xfId="0" applyNumberFormat="1" applyFont="1" applyFill="1" applyBorder="1" applyAlignment="1" applyProtection="1">
      <alignment horizontal="center" vertical="center"/>
      <protection locked="0"/>
    </xf>
    <xf numFmtId="2" fontId="6" fillId="30" borderId="17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2" fontId="6" fillId="30" borderId="40" xfId="0" applyNumberFormat="1" applyFont="1" applyFill="1" applyBorder="1" applyAlignment="1" applyProtection="1">
      <alignment horizontal="center" vertical="center"/>
      <protection hidden="1"/>
    </xf>
    <xf numFmtId="49" fontId="42" fillId="0" borderId="0" xfId="0" applyNumberFormat="1" applyFont="1" applyFill="1" applyBorder="1" applyAlignment="1" applyProtection="1">
      <alignment horizontal="left" vertical="top" wrapText="1"/>
      <protection hidden="1"/>
    </xf>
    <xf numFmtId="49" fontId="4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34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35" xfId="0" applyNumberFormat="1" applyFont="1" applyFill="1" applyBorder="1" applyAlignment="1" applyProtection="1">
      <alignment horizontal="right" vertical="center" wrapText="1"/>
      <protection hidden="1"/>
    </xf>
    <xf numFmtId="2" fontId="8" fillId="37" borderId="25" xfId="0" applyNumberFormat="1" applyFont="1" applyFill="1" applyBorder="1" applyAlignment="1" applyProtection="1">
      <alignment horizontal="center" vertical="center"/>
      <protection hidden="1"/>
    </xf>
    <xf numFmtId="1" fontId="5" fillId="0" borderId="51" xfId="0" applyNumberFormat="1" applyFont="1" applyFill="1" applyBorder="1" applyAlignment="1" applyProtection="1">
      <alignment horizontal="center" vertical="center"/>
      <protection hidden="1"/>
    </xf>
    <xf numFmtId="1" fontId="2" fillId="24" borderId="46" xfId="0" applyNumberFormat="1" applyFont="1" applyFill="1" applyBorder="1" applyAlignment="1" applyProtection="1">
      <alignment vertical="center"/>
      <protection hidden="1"/>
    </xf>
    <xf numFmtId="1" fontId="2" fillId="24" borderId="12" xfId="0" applyNumberFormat="1" applyFont="1" applyFill="1" applyBorder="1" applyAlignment="1" applyProtection="1">
      <alignment vertical="center"/>
      <protection hidden="1"/>
    </xf>
    <xf numFmtId="49" fontId="4" fillId="0" borderId="47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horizontal="left" vertical="center" wrapText="1"/>
      <protection hidden="1"/>
    </xf>
    <xf numFmtId="0" fontId="45" fillId="0" borderId="76" xfId="0" applyFont="1" applyBorder="1" applyAlignment="1">
      <alignment vertical="center"/>
    </xf>
    <xf numFmtId="0" fontId="44" fillId="0" borderId="74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167" fontId="45" fillId="0" borderId="65" xfId="631" applyNumberFormat="1" applyFont="1" applyBorder="1" applyAlignment="1">
      <alignment horizontal="right" vertical="center" wrapText="1"/>
    </xf>
    <xf numFmtId="0" fontId="44" fillId="0" borderId="65" xfId="0" applyFont="1" applyBorder="1" applyAlignment="1">
      <alignment horizontal="right" wrapText="1"/>
    </xf>
    <xf numFmtId="0" fontId="44" fillId="0" borderId="57" xfId="0" applyFont="1" applyBorder="1" applyAlignment="1">
      <alignment horizontal="right" wrapText="1"/>
    </xf>
    <xf numFmtId="0" fontId="45" fillId="0" borderId="36" xfId="0" applyFont="1" applyBorder="1"/>
    <xf numFmtId="167" fontId="45" fillId="0" borderId="36" xfId="631" applyNumberFormat="1" applyFont="1" applyBorder="1"/>
    <xf numFmtId="0" fontId="45" fillId="0" borderId="56" xfId="0" applyFont="1" applyBorder="1"/>
    <xf numFmtId="0" fontId="45" fillId="0" borderId="77" xfId="0" applyFont="1" applyBorder="1" applyAlignment="1">
      <alignment horizontal="right"/>
    </xf>
    <xf numFmtId="0" fontId="45" fillId="0" borderId="58" xfId="0" applyFont="1" applyBorder="1" applyAlignment="1">
      <alignment horizontal="right"/>
    </xf>
    <xf numFmtId="0" fontId="45" fillId="0" borderId="47" xfId="0" applyFont="1" applyBorder="1"/>
    <xf numFmtId="0" fontId="45" fillId="0" borderId="57" xfId="0" applyFont="1" applyBorder="1" applyAlignment="1">
      <alignment horizontal="right"/>
    </xf>
    <xf numFmtId="0" fontId="47" fillId="49" borderId="12" xfId="0" applyFont="1" applyFill="1" applyBorder="1"/>
    <xf numFmtId="3" fontId="47" fillId="49" borderId="24" xfId="628" applyNumberFormat="1" applyFont="1" applyFill="1" applyBorder="1" applyAlignment="1">
      <alignment horizontal="right"/>
    </xf>
    <xf numFmtId="3" fontId="44" fillId="0" borderId="24" xfId="628" applyNumberFormat="1" applyFont="1" applyBorder="1" applyAlignment="1">
      <alignment horizontal="right"/>
    </xf>
    <xf numFmtId="3" fontId="2" fillId="36" borderId="48" xfId="0" applyNumberFormat="1" applyFont="1" applyFill="1" applyBorder="1" applyAlignment="1" applyProtection="1">
      <alignment vertical="top"/>
      <protection locked="0"/>
    </xf>
    <xf numFmtId="167" fontId="44" fillId="0" borderId="30" xfId="631" applyNumberFormat="1" applyFont="1" applyBorder="1" applyAlignment="1">
      <alignment horizontal="right"/>
    </xf>
    <xf numFmtId="3" fontId="44" fillId="0" borderId="14" xfId="628" applyNumberFormat="1" applyFont="1" applyBorder="1" applyAlignment="1">
      <alignment horizontal="right"/>
    </xf>
    <xf numFmtId="0" fontId="44" fillId="0" borderId="41" xfId="0" applyFont="1" applyBorder="1" applyAlignment="1">
      <alignment vertical="center"/>
    </xf>
    <xf numFmtId="0" fontId="45" fillId="0" borderId="74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4" fillId="0" borderId="70" xfId="0" applyFont="1" applyBorder="1" applyAlignment="1">
      <alignment vertical="center"/>
    </xf>
    <xf numFmtId="3" fontId="44" fillId="37" borderId="30" xfId="0" applyNumberFormat="1" applyFont="1" applyFill="1" applyBorder="1"/>
    <xf numFmtId="167" fontId="45" fillId="37" borderId="30" xfId="631" applyNumberFormat="1" applyFont="1" applyFill="1" applyBorder="1"/>
    <xf numFmtId="43" fontId="45" fillId="0" borderId="41" xfId="631" applyFont="1" applyBorder="1" applyAlignment="1">
      <alignment wrapText="1"/>
    </xf>
    <xf numFmtId="43" fontId="45" fillId="0" borderId="74" xfId="631" applyFont="1" applyBorder="1" applyAlignment="1">
      <alignment horizontal="right" wrapText="1"/>
    </xf>
    <xf numFmtId="0" fontId="45" fillId="0" borderId="19" xfId="631" applyNumberFormat="1" applyFont="1" applyBorder="1" applyAlignment="1">
      <alignment horizontal="right" wrapText="1"/>
    </xf>
    <xf numFmtId="43" fontId="44" fillId="0" borderId="70" xfId="631" applyFont="1" applyBorder="1"/>
    <xf numFmtId="43" fontId="50" fillId="0" borderId="10" xfId="631" applyFont="1" applyFill="1" applyBorder="1" applyAlignment="1">
      <alignment horizontal="right"/>
    </xf>
    <xf numFmtId="167" fontId="44" fillId="0" borderId="24" xfId="631" applyNumberFormat="1" applyFont="1" applyBorder="1"/>
    <xf numFmtId="0" fontId="44" fillId="0" borderId="26" xfId="0" applyFont="1" applyBorder="1" applyAlignment="1">
      <alignment vertical="center"/>
    </xf>
    <xf numFmtId="0" fontId="45" fillId="0" borderId="31" xfId="0" applyFont="1" applyBorder="1" applyAlignment="1">
      <alignment horizontal="right" vertical="center"/>
    </xf>
    <xf numFmtId="0" fontId="44" fillId="41" borderId="26" xfId="0" applyFont="1" applyFill="1" applyBorder="1" applyAlignment="1">
      <alignment vertical="center" wrapText="1"/>
    </xf>
    <xf numFmtId="9" fontId="47" fillId="42" borderId="28" xfId="631" applyNumberFormat="1" applyFont="1" applyFill="1" applyBorder="1" applyAlignment="1">
      <alignment horizontal="right" vertical="center" wrapText="1"/>
    </xf>
    <xf numFmtId="167" fontId="47" fillId="42" borderId="28" xfId="631" applyNumberFormat="1" applyFont="1" applyFill="1" applyBorder="1" applyAlignment="1">
      <alignment horizontal="right" vertical="center" wrapText="1"/>
    </xf>
    <xf numFmtId="167" fontId="47" fillId="42" borderId="31" xfId="631" applyNumberFormat="1" applyFont="1" applyFill="1" applyBorder="1" applyAlignment="1">
      <alignment horizontal="right" vertical="center" wrapText="1"/>
    </xf>
    <xf numFmtId="0" fontId="44" fillId="40" borderId="26" xfId="0" applyFont="1" applyFill="1" applyBorder="1" applyAlignment="1">
      <alignment vertical="center" wrapText="1"/>
    </xf>
    <xf numFmtId="0" fontId="44" fillId="43" borderId="26" xfId="0" applyFont="1" applyFill="1" applyBorder="1" applyAlignment="1">
      <alignment vertical="center" wrapText="1"/>
    </xf>
    <xf numFmtId="0" fontId="44" fillId="44" borderId="26" xfId="0" applyFont="1" applyFill="1" applyBorder="1" applyAlignment="1">
      <alignment vertical="center" wrapText="1"/>
    </xf>
    <xf numFmtId="0" fontId="44" fillId="45" borderId="26" xfId="0" applyFont="1" applyFill="1" applyBorder="1" applyAlignment="1">
      <alignment vertical="center" wrapText="1"/>
    </xf>
    <xf numFmtId="0" fontId="44" fillId="46" borderId="26" xfId="0" applyFont="1" applyFill="1" applyBorder="1" applyAlignment="1">
      <alignment vertical="center" wrapText="1"/>
    </xf>
    <xf numFmtId="0" fontId="44" fillId="25" borderId="26" xfId="0" applyFont="1" applyFill="1" applyBorder="1" applyAlignment="1">
      <alignment vertical="center" wrapText="1"/>
    </xf>
    <xf numFmtId="0" fontId="44" fillId="47" borderId="26" xfId="0" applyFont="1" applyFill="1" applyBorder="1" applyAlignment="1">
      <alignment vertical="center" wrapText="1"/>
    </xf>
    <xf numFmtId="0" fontId="44" fillId="38" borderId="26" xfId="0" applyFont="1" applyFill="1" applyBorder="1" applyAlignment="1">
      <alignment vertical="center" wrapText="1"/>
    </xf>
    <xf numFmtId="0" fontId="44" fillId="48" borderId="15" xfId="0" applyFont="1" applyFill="1" applyBorder="1" applyAlignment="1">
      <alignment vertical="center" wrapText="1"/>
    </xf>
    <xf numFmtId="9" fontId="47" fillId="42" borderId="13" xfId="631" applyNumberFormat="1" applyFont="1" applyFill="1" applyBorder="1" applyAlignment="1">
      <alignment horizontal="right" vertical="center" wrapText="1"/>
    </xf>
    <xf numFmtId="167" fontId="47" fillId="42" borderId="13" xfId="631" applyNumberFormat="1" applyFont="1" applyFill="1" applyBorder="1" applyAlignment="1">
      <alignment horizontal="right" vertical="center" wrapText="1"/>
    </xf>
    <xf numFmtId="167" fontId="47" fillId="42" borderId="49" xfId="631" applyNumberFormat="1" applyFont="1" applyFill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/>
    </xf>
    <xf numFmtId="164" fontId="44" fillId="37" borderId="24" xfId="628" applyNumberFormat="1" applyFont="1" applyFill="1" applyBorder="1"/>
    <xf numFmtId="164" fontId="44" fillId="37" borderId="14" xfId="628" applyNumberFormat="1" applyFont="1" applyFill="1" applyBorder="1"/>
    <xf numFmtId="0" fontId="45" fillId="0" borderId="40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2" fontId="2" fillId="50" borderId="28" xfId="0" applyNumberFormat="1" applyFont="1" applyFill="1" applyBorder="1" applyAlignment="1" applyProtection="1">
      <alignment horizontal="center" vertical="center"/>
      <protection locked="0"/>
    </xf>
    <xf numFmtId="2" fontId="2" fillId="50" borderId="20" xfId="0" applyNumberFormat="1" applyFont="1" applyFill="1" applyBorder="1" applyAlignment="1" applyProtection="1">
      <alignment horizontal="center" vertical="center"/>
      <protection locked="0"/>
    </xf>
    <xf numFmtId="2" fontId="2" fillId="50" borderId="34" xfId="0" applyNumberFormat="1" applyFont="1" applyFill="1" applyBorder="1" applyAlignment="1" applyProtection="1">
      <alignment horizontal="center" vertical="center"/>
      <protection locked="0"/>
    </xf>
    <xf numFmtId="2" fontId="2" fillId="50" borderId="13" xfId="0" applyNumberFormat="1" applyFont="1" applyFill="1" applyBorder="1" applyAlignment="1" applyProtection="1">
      <alignment horizontal="center" vertical="center"/>
      <protection locked="0"/>
    </xf>
    <xf numFmtId="2" fontId="2" fillId="50" borderId="26" xfId="0" applyNumberFormat="1" applyFont="1" applyFill="1" applyBorder="1" applyAlignment="1" applyProtection="1">
      <alignment horizontal="center" vertical="center"/>
      <protection locked="0"/>
    </xf>
    <xf numFmtId="2" fontId="2" fillId="50" borderId="21" xfId="0" applyNumberFormat="1" applyFont="1" applyFill="1" applyBorder="1" applyAlignment="1" applyProtection="1">
      <alignment horizontal="center" vertical="center"/>
      <protection locked="0"/>
    </xf>
    <xf numFmtId="2" fontId="2" fillId="50" borderId="48" xfId="0" applyNumberFormat="1" applyFont="1" applyFill="1" applyBorder="1" applyAlignment="1" applyProtection="1">
      <alignment horizontal="center" vertical="center"/>
      <protection locked="0"/>
    </xf>
    <xf numFmtId="2" fontId="2" fillId="50" borderId="28" xfId="0" applyNumberFormat="1" applyFont="1" applyFill="1" applyBorder="1" applyAlignment="1" applyProtection="1">
      <alignment horizontal="center"/>
      <protection locked="0"/>
    </xf>
    <xf numFmtId="2" fontId="2" fillId="50" borderId="13" xfId="0" applyNumberFormat="1" applyFont="1" applyFill="1" applyBorder="1" applyAlignment="1" applyProtection="1">
      <alignment horizontal="center"/>
      <protection locked="0"/>
    </xf>
    <xf numFmtId="2" fontId="8" fillId="50" borderId="48" xfId="0" applyNumberFormat="1" applyFont="1" applyFill="1" applyBorder="1" applyAlignment="1" applyProtection="1">
      <alignment horizontal="center" vertical="center"/>
      <protection locked="0"/>
    </xf>
    <xf numFmtId="2" fontId="8" fillId="51" borderId="17" xfId="0" applyNumberFormat="1" applyFont="1" applyFill="1" applyBorder="1" applyAlignment="1" applyProtection="1">
      <alignment horizontal="center" vertical="center"/>
      <protection hidden="1"/>
    </xf>
    <xf numFmtId="2" fontId="8" fillId="51" borderId="21" xfId="0" applyNumberFormat="1" applyFont="1" applyFill="1" applyBorder="1" applyAlignment="1" applyProtection="1">
      <alignment horizontal="center" vertical="center"/>
      <protection hidden="1"/>
    </xf>
    <xf numFmtId="2" fontId="8" fillId="51" borderId="40" xfId="0" applyNumberFormat="1" applyFont="1" applyFill="1" applyBorder="1" applyAlignment="1" applyProtection="1">
      <alignment horizontal="center" vertical="center"/>
      <protection hidden="1"/>
    </xf>
    <xf numFmtId="2" fontId="2" fillId="5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top"/>
      <protection hidden="1"/>
    </xf>
    <xf numFmtId="164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26" borderId="47" xfId="0" applyNumberFormat="1" applyFont="1" applyFill="1" applyBorder="1" applyAlignment="1" applyProtection="1">
      <alignment vertical="center"/>
      <protection hidden="1"/>
    </xf>
    <xf numFmtId="49" fontId="2" fillId="39" borderId="28" xfId="0" applyNumberFormat="1" applyFont="1" applyFill="1" applyBorder="1" applyAlignment="1" applyProtection="1">
      <alignment horizontal="left" vertical="center"/>
      <protection locked="0"/>
    </xf>
    <xf numFmtId="2" fontId="6" fillId="3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26" xfId="0" applyFont="1" applyBorder="1" applyProtection="1">
      <protection hidden="1"/>
    </xf>
    <xf numFmtId="0" fontId="4" fillId="0" borderId="28" xfId="0" applyFont="1" applyBorder="1" applyProtection="1"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52" borderId="0" xfId="629" applyFont="1" applyFill="1" applyBorder="1" applyAlignment="1" applyProtection="1">
      <alignment horizontal="left" vertical="center"/>
      <protection hidden="1"/>
    </xf>
    <xf numFmtId="0" fontId="4" fillId="52" borderId="0" xfId="629" applyFont="1" applyFill="1" applyBorder="1" applyAlignment="1" applyProtection="1">
      <alignment horizontal="left" vertical="center" wrapText="1"/>
      <protection hidden="1"/>
    </xf>
    <xf numFmtId="0" fontId="4" fillId="53" borderId="0" xfId="629" applyFont="1" applyFill="1" applyBorder="1" applyAlignment="1" applyProtection="1">
      <alignment horizontal="left" vertical="center"/>
      <protection hidden="1"/>
    </xf>
    <xf numFmtId="0" fontId="4" fillId="53" borderId="0" xfId="629" applyFont="1" applyFill="1" applyBorder="1" applyAlignment="1" applyProtection="1">
      <alignment horizontal="left" vertical="center" wrapText="1"/>
      <protection hidden="1"/>
    </xf>
    <xf numFmtId="0" fontId="4" fillId="46" borderId="0" xfId="629" applyFont="1" applyFill="1" applyBorder="1" applyAlignment="1" applyProtection="1">
      <alignment horizontal="left" vertical="center"/>
      <protection hidden="1"/>
    </xf>
    <xf numFmtId="0" fontId="4" fillId="46" borderId="0" xfId="629" applyFont="1" applyFill="1" applyBorder="1" applyAlignment="1" applyProtection="1">
      <alignment horizontal="left" vertical="center" wrapText="1"/>
      <protection hidden="1"/>
    </xf>
    <xf numFmtId="0" fontId="4" fillId="0" borderId="31" xfId="630" applyFont="1" applyFill="1" applyBorder="1" applyAlignment="1" applyProtection="1">
      <alignment horizontal="center" vertical="center"/>
      <protection hidden="1"/>
    </xf>
    <xf numFmtId="0" fontId="4" fillId="0" borderId="42" xfId="63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Protection="1">
      <protection hidden="1"/>
    </xf>
    <xf numFmtId="0" fontId="1" fillId="0" borderId="44" xfId="0" applyFont="1" applyBorder="1" applyProtection="1">
      <protection hidden="1"/>
    </xf>
    <xf numFmtId="0" fontId="1" fillId="0" borderId="43" xfId="0" applyFont="1" applyBorder="1" applyProtection="1">
      <protection hidden="1"/>
    </xf>
    <xf numFmtId="9" fontId="1" fillId="0" borderId="43" xfId="0" applyNumberFormat="1" applyFont="1" applyBorder="1" applyAlignment="1" applyProtection="1">
      <alignment horizontal="center" vertical="center"/>
      <protection hidden="1"/>
    </xf>
    <xf numFmtId="164" fontId="4" fillId="0" borderId="43" xfId="577" applyNumberFormat="1" applyFont="1" applyBorder="1" applyAlignment="1" applyProtection="1">
      <alignment horizontal="center" vertical="center"/>
      <protection hidden="1"/>
    </xf>
    <xf numFmtId="0" fontId="30" fillId="53" borderId="30" xfId="0" applyFont="1" applyFill="1" applyBorder="1" applyAlignment="1" applyProtection="1">
      <alignment horizontal="center" vertical="center"/>
      <protection hidden="1"/>
    </xf>
    <xf numFmtId="2" fontId="6" fillId="30" borderId="25" xfId="0" applyNumberFormat="1" applyFont="1" applyFill="1" applyBorder="1" applyAlignment="1" applyProtection="1">
      <alignment horizontal="center" vertical="center"/>
      <protection hidden="1"/>
    </xf>
    <xf numFmtId="2" fontId="6" fillId="30" borderId="23" xfId="0" applyNumberFormat="1" applyFont="1" applyFill="1" applyBorder="1" applyAlignment="1" applyProtection="1">
      <alignment horizontal="center" vertical="center"/>
      <protection hidden="1"/>
    </xf>
    <xf numFmtId="168" fontId="44" fillId="37" borderId="10" xfId="0" applyNumberFormat="1" applyFont="1" applyFill="1" applyBorder="1" applyAlignment="1">
      <alignment vertical="center" wrapText="1"/>
    </xf>
    <xf numFmtId="168" fontId="44" fillId="37" borderId="30" xfId="0" applyNumberFormat="1" applyFont="1" applyFill="1" applyBorder="1"/>
    <xf numFmtId="49" fontId="4" fillId="0" borderId="7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4" xfId="0" applyFont="1" applyFill="1" applyBorder="1" applyAlignment="1" applyProtection="1">
      <alignment horizontal="left" vertical="center" wrapText="1"/>
      <protection hidden="1"/>
    </xf>
    <xf numFmtId="8" fontId="44" fillId="0" borderId="0" xfId="0" applyNumberFormat="1" applyFont="1"/>
    <xf numFmtId="43" fontId="45" fillId="0" borderId="19" xfId="631" applyFont="1" applyBorder="1" applyAlignment="1">
      <alignment horizontal="right" wrapText="1"/>
    </xf>
    <xf numFmtId="3" fontId="5" fillId="37" borderId="14" xfId="0" applyNumberFormat="1" applyFont="1" applyFill="1" applyBorder="1" applyAlignment="1" applyProtection="1">
      <alignment horizontal="right" vertical="center"/>
      <protection hidden="1"/>
    </xf>
    <xf numFmtId="164" fontId="31" fillId="24" borderId="25" xfId="0" applyNumberFormat="1" applyFont="1" applyFill="1" applyBorder="1" applyAlignment="1" applyProtection="1">
      <alignment horizontal="center" vertical="center"/>
      <protection hidden="1"/>
    </xf>
    <xf numFmtId="164" fontId="31" fillId="24" borderId="17" xfId="0" applyNumberFormat="1" applyFont="1" applyFill="1" applyBorder="1" applyAlignment="1" applyProtection="1">
      <alignment horizontal="center" vertical="center"/>
      <protection hidden="1"/>
    </xf>
    <xf numFmtId="164" fontId="31" fillId="24" borderId="16" xfId="0" applyNumberFormat="1" applyFont="1" applyFill="1" applyBorder="1" applyAlignment="1" applyProtection="1">
      <alignment horizontal="center" vertical="center"/>
      <protection hidden="1"/>
    </xf>
    <xf numFmtId="164" fontId="3" fillId="37" borderId="16" xfId="0" applyNumberFormat="1" applyFont="1" applyFill="1" applyBorder="1" applyAlignment="1" applyProtection="1">
      <alignment horizontal="center" vertical="center"/>
      <protection hidden="1"/>
    </xf>
    <xf numFmtId="2" fontId="6" fillId="30" borderId="45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54" fillId="0" borderId="33" xfId="0" applyFont="1" applyBorder="1" applyAlignment="1" applyProtection="1">
      <alignment vertical="top"/>
      <protection hidden="1"/>
    </xf>
    <xf numFmtId="0" fontId="55" fillId="54" borderId="54" xfId="0" applyFont="1" applyFill="1" applyBorder="1" applyAlignment="1" applyProtection="1">
      <alignment horizontal="center" vertical="top" wrapText="1"/>
      <protection hidden="1"/>
    </xf>
    <xf numFmtId="0" fontId="55" fillId="25" borderId="53" xfId="0" applyFont="1" applyFill="1" applyBorder="1" applyAlignment="1" applyProtection="1">
      <alignment horizontal="center" vertical="top" wrapText="1"/>
      <protection hidden="1"/>
    </xf>
    <xf numFmtId="0" fontId="36" fillId="0" borderId="0" xfId="0" applyFont="1" applyAlignment="1" applyProtection="1">
      <alignment wrapText="1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" fillId="36" borderId="64" xfId="0" applyFont="1" applyFill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hidden="1"/>
    </xf>
    <xf numFmtId="49" fontId="2" fillId="0" borderId="64" xfId="0" applyNumberFormat="1" applyFont="1" applyBorder="1" applyAlignment="1" applyProtection="1">
      <alignment horizontal="left" vertical="center" wrapText="1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4" fillId="0" borderId="44" xfId="0" applyFont="1" applyBorder="1" applyAlignment="1" applyProtection="1">
      <alignment horizontal="left" vertical="center" wrapText="1"/>
      <protection hidden="1"/>
    </xf>
    <xf numFmtId="0" fontId="4" fillId="0" borderId="43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4" fillId="0" borderId="28" xfId="630" applyFont="1" applyFill="1" applyBorder="1" applyAlignment="1" applyProtection="1">
      <alignment horizontal="center" vertical="center"/>
      <protection hidden="1"/>
    </xf>
    <xf numFmtId="0" fontId="4" fillId="0" borderId="31" xfId="630" applyFont="1" applyFill="1" applyBorder="1" applyAlignment="1" applyProtection="1">
      <alignment horizontal="center" vertical="center"/>
      <protection hidden="1"/>
    </xf>
    <xf numFmtId="0" fontId="1" fillId="36" borderId="63" xfId="0" applyFont="1" applyFill="1" applyBorder="1" applyAlignment="1" applyProtection="1">
      <alignment horizontal="left" vertical="center"/>
      <protection locked="0"/>
    </xf>
    <xf numFmtId="0" fontId="1" fillId="36" borderId="64" xfId="0" applyFont="1" applyFill="1" applyBorder="1" applyAlignment="1" applyProtection="1">
      <alignment horizontal="left" vertical="center"/>
      <protection locked="0"/>
    </xf>
    <xf numFmtId="0" fontId="1" fillId="0" borderId="64" xfId="0" applyFont="1" applyBorder="1" applyAlignment="1" applyProtection="1">
      <alignment horizontal="left" vertical="center"/>
      <protection hidden="1"/>
    </xf>
    <xf numFmtId="0" fontId="36" fillId="0" borderId="64" xfId="0" applyFont="1" applyBorder="1" applyAlignment="1" applyProtection="1">
      <alignment horizontal="left" vertical="center" wrapText="1"/>
      <protection hidden="1"/>
    </xf>
    <xf numFmtId="0" fontId="27" fillId="35" borderId="0" xfId="0" applyFont="1" applyFill="1" applyAlignment="1" applyProtection="1">
      <alignment horizontal="left" wrapText="1"/>
      <protection hidden="1"/>
    </xf>
    <xf numFmtId="0" fontId="4" fillId="0" borderId="0" xfId="0" applyFont="1" applyProtection="1">
      <protection hidden="1"/>
    </xf>
    <xf numFmtId="0" fontId="36" fillId="0" borderId="0" xfId="0" applyFont="1" applyAlignment="1" applyProtection="1">
      <alignment vertical="top" wrapText="1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27" fillId="35" borderId="0" xfId="0" applyFont="1" applyFill="1" applyProtection="1">
      <protection hidden="1"/>
    </xf>
    <xf numFmtId="0" fontId="4" fillId="0" borderId="26" xfId="0" applyFont="1" applyBorder="1" applyAlignment="1" applyProtection="1">
      <alignment wrapText="1"/>
      <protection hidden="1"/>
    </xf>
    <xf numFmtId="0" fontId="35" fillId="0" borderId="28" xfId="0" applyFont="1" applyBorder="1" applyAlignment="1" applyProtection="1">
      <alignment wrapText="1"/>
      <protection hidden="1"/>
    </xf>
    <xf numFmtId="0" fontId="35" fillId="0" borderId="31" xfId="0" applyFont="1" applyBorder="1" applyAlignment="1" applyProtection="1">
      <alignment wrapText="1"/>
      <protection hidden="1"/>
    </xf>
    <xf numFmtId="0" fontId="4" fillId="0" borderId="26" xfId="0" applyFont="1" applyBorder="1" applyProtection="1">
      <protection hidden="1"/>
    </xf>
    <xf numFmtId="0" fontId="4" fillId="0" borderId="28" xfId="0" applyFont="1" applyBorder="1" applyProtection="1">
      <protection hidden="1"/>
    </xf>
    <xf numFmtId="0" fontId="4" fillId="0" borderId="31" xfId="0" applyFont="1" applyBorder="1" applyProtection="1">
      <protection hidden="1"/>
    </xf>
    <xf numFmtId="2" fontId="3" fillId="0" borderId="78" xfId="0" applyNumberFormat="1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 vertical="center"/>
      <protection hidden="1"/>
    </xf>
    <xf numFmtId="2" fontId="3" fillId="0" borderId="61" xfId="0" applyNumberFormat="1" applyFont="1" applyFill="1" applyBorder="1" applyAlignment="1" applyProtection="1">
      <alignment horizontal="center" vertical="center"/>
      <protection hidden="1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hidden="1"/>
    </xf>
    <xf numFmtId="0" fontId="2" fillId="0" borderId="4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166" fontId="2" fillId="37" borderId="27" xfId="0" applyNumberFormat="1" applyFont="1" applyFill="1" applyBorder="1" applyAlignment="1" applyProtection="1">
      <alignment horizontal="center" vertical="center" wrapText="1"/>
      <protection hidden="1"/>
    </xf>
    <xf numFmtId="166" fontId="2" fillId="37" borderId="28" xfId="0" applyNumberFormat="1" applyFont="1" applyFill="1" applyBorder="1" applyAlignment="1" applyProtection="1">
      <alignment horizontal="center" vertical="center" wrapText="1"/>
      <protection hidden="1"/>
    </xf>
    <xf numFmtId="166" fontId="2" fillId="37" borderId="35" xfId="0" applyNumberFormat="1" applyFont="1" applyFill="1" applyBorder="1" applyAlignment="1" applyProtection="1">
      <alignment horizontal="center" vertical="center" wrapText="1"/>
      <protection hidden="1"/>
    </xf>
    <xf numFmtId="164" fontId="2" fillId="37" borderId="33" xfId="0" applyNumberFormat="1" applyFont="1" applyFill="1" applyBorder="1" applyAlignment="1" applyProtection="1">
      <alignment horizontal="center" vertical="center" wrapText="1"/>
      <protection hidden="1"/>
    </xf>
    <xf numFmtId="164" fontId="2" fillId="37" borderId="53" xfId="0" applyNumberFormat="1" applyFont="1" applyFill="1" applyBorder="1" applyAlignment="1" applyProtection="1">
      <alignment horizontal="center" vertical="center" wrapText="1"/>
      <protection hidden="1"/>
    </xf>
    <xf numFmtId="2" fontId="6" fillId="30" borderId="45" xfId="0" applyNumberFormat="1" applyFont="1" applyFill="1" applyBorder="1" applyAlignment="1" applyProtection="1">
      <alignment horizontal="center" vertical="center"/>
      <protection hidden="1"/>
    </xf>
    <xf numFmtId="2" fontId="6" fillId="30" borderId="25" xfId="0" applyNumberFormat="1" applyFont="1" applyFill="1" applyBorder="1" applyAlignment="1" applyProtection="1">
      <alignment horizontal="center" vertical="center"/>
      <protection hidden="1"/>
    </xf>
    <xf numFmtId="2" fontId="6" fillId="30" borderId="17" xfId="0" applyNumberFormat="1" applyFont="1" applyFill="1" applyBorder="1" applyAlignment="1" applyProtection="1">
      <alignment horizontal="center" vertical="center"/>
      <protection hidden="1"/>
    </xf>
    <xf numFmtId="2" fontId="6" fillId="30" borderId="18" xfId="0" applyNumberFormat="1" applyFont="1" applyFill="1" applyBorder="1" applyAlignment="1" applyProtection="1">
      <alignment horizontal="center" vertical="center"/>
      <protection hidden="1"/>
    </xf>
    <xf numFmtId="2" fontId="6" fillId="30" borderId="23" xfId="0" applyNumberFormat="1" applyFont="1" applyFill="1" applyBorder="1" applyAlignment="1" applyProtection="1">
      <alignment horizontal="center" vertical="center"/>
      <protection hidden="1"/>
    </xf>
    <xf numFmtId="2" fontId="6" fillId="30" borderId="29" xfId="0" applyNumberFormat="1" applyFont="1" applyFill="1" applyBorder="1" applyAlignment="1" applyProtection="1">
      <alignment horizontal="center" vertical="center"/>
      <protection hidden="1"/>
    </xf>
    <xf numFmtId="0" fontId="3" fillId="1" borderId="18" xfId="0" applyFont="1" applyFill="1" applyBorder="1" applyAlignment="1" applyProtection="1">
      <alignment horizontal="center" vertical="center"/>
      <protection hidden="1"/>
    </xf>
    <xf numFmtId="0" fontId="3" fillId="1" borderId="23" xfId="0" applyFont="1" applyFill="1" applyBorder="1" applyAlignment="1" applyProtection="1">
      <alignment horizontal="center" vertical="center"/>
      <protection hidden="1"/>
    </xf>
    <xf numFmtId="0" fontId="3" fillId="1" borderId="29" xfId="0" applyFont="1" applyFill="1" applyBorder="1" applyAlignment="1" applyProtection="1">
      <alignment horizontal="center" vertical="center"/>
      <protection hidden="1"/>
    </xf>
    <xf numFmtId="164" fontId="3" fillId="0" borderId="25" xfId="0" applyNumberFormat="1" applyFont="1" applyFill="1" applyBorder="1" applyAlignment="1" applyProtection="1">
      <alignment horizontal="center" vertical="center"/>
      <protection hidden="1"/>
    </xf>
    <xf numFmtId="164" fontId="3" fillId="0" borderId="16" xfId="0" applyNumberFormat="1" applyFont="1" applyFill="1" applyBorder="1" applyAlignment="1" applyProtection="1">
      <alignment horizontal="center" vertical="center"/>
      <protection hidden="1"/>
    </xf>
    <xf numFmtId="2" fontId="3" fillId="0" borderId="51" xfId="0" applyNumberFormat="1" applyFont="1" applyFill="1" applyBorder="1" applyAlignment="1" applyProtection="1">
      <alignment horizontal="center" vertical="center"/>
      <protection hidden="1"/>
    </xf>
    <xf numFmtId="2" fontId="3" fillId="0" borderId="59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64" fontId="4" fillId="0" borderId="11" xfId="0" applyNumberFormat="1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 applyProtection="1">
      <alignment horizontal="center" vertical="center"/>
      <protection hidden="1"/>
    </xf>
    <xf numFmtId="2" fontId="3" fillId="0" borderId="58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35" xfId="0" applyFont="1" applyFill="1" applyBorder="1" applyAlignment="1" applyProtection="1">
      <alignment horizontal="left" vertical="center" wrapText="1"/>
      <protection hidden="1"/>
    </xf>
    <xf numFmtId="2" fontId="6" fillId="30" borderId="31" xfId="0" applyNumberFormat="1" applyFont="1" applyFill="1" applyBorder="1" applyAlignment="1" applyProtection="1">
      <alignment horizontal="center" vertical="center"/>
      <protection hidden="1"/>
    </xf>
    <xf numFmtId="0" fontId="4" fillId="37" borderId="40" xfId="0" applyFont="1" applyFill="1" applyBorder="1" applyAlignment="1" applyProtection="1">
      <alignment horizontal="center" vertical="center" wrapText="1"/>
      <protection hidden="1"/>
    </xf>
    <xf numFmtId="0" fontId="4" fillId="37" borderId="21" xfId="0" applyFont="1" applyFill="1" applyBorder="1" applyAlignment="1" applyProtection="1">
      <alignment horizontal="center" vertical="center" wrapText="1"/>
      <protection hidden="1"/>
    </xf>
    <xf numFmtId="164" fontId="3" fillId="0" borderId="11" xfId="0" applyNumberFormat="1" applyFont="1" applyFill="1" applyBorder="1" applyAlignment="1" applyProtection="1">
      <alignment horizontal="center" vertical="center"/>
      <protection hidden="1"/>
    </xf>
    <xf numFmtId="164" fontId="27" fillId="34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27" fillId="34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1" borderId="27" xfId="0" applyFont="1" applyFill="1" applyBorder="1" applyAlignment="1" applyProtection="1">
      <alignment horizontal="center" vertical="center"/>
      <protection hidden="1"/>
    </xf>
    <xf numFmtId="0" fontId="2" fillId="1" borderId="28" xfId="0" applyFont="1" applyFill="1" applyBorder="1" applyAlignment="1" applyProtection="1">
      <alignment horizontal="center" vertical="center"/>
      <protection hidden="1"/>
    </xf>
    <xf numFmtId="0" fontId="2" fillId="1" borderId="35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164" fontId="3" fillId="0" borderId="50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left" vertical="center" wrapText="1"/>
      <protection hidden="1"/>
    </xf>
    <xf numFmtId="0" fontId="2" fillId="0" borderId="73" xfId="0" applyFont="1" applyFill="1" applyBorder="1" applyAlignment="1" applyProtection="1">
      <alignment horizontal="left" vertical="center" wrapText="1"/>
      <protection hidden="1"/>
    </xf>
    <xf numFmtId="2" fontId="6" fillId="3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2" fontId="6" fillId="3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 horizontal="center" vertical="center"/>
    </xf>
    <xf numFmtId="0" fontId="27" fillId="34" borderId="44" xfId="0" applyFont="1" applyFill="1" applyBorder="1" applyAlignment="1" applyProtection="1">
      <alignment horizontal="center" vertical="center" wrapText="1"/>
      <protection hidden="1"/>
    </xf>
    <xf numFmtId="0" fontId="27" fillId="34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7" fillId="34" borderId="11" xfId="0" applyFont="1" applyFill="1" applyBorder="1" applyAlignment="1" applyProtection="1">
      <alignment horizontal="center" vertical="center" wrapText="1"/>
      <protection hidden="1"/>
    </xf>
    <xf numFmtId="0" fontId="27" fillId="34" borderId="16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left" vertical="center" wrapText="1"/>
      <protection hidden="1"/>
    </xf>
    <xf numFmtId="0" fontId="2" fillId="0" borderId="43" xfId="0" applyFont="1" applyFill="1" applyBorder="1" applyAlignment="1" applyProtection="1">
      <alignment horizontal="left" vertical="center" wrapText="1"/>
      <protection hidden="1"/>
    </xf>
    <xf numFmtId="2" fontId="3" fillId="0" borderId="38" xfId="0" applyNumberFormat="1" applyFont="1" applyFill="1" applyBorder="1" applyAlignment="1" applyProtection="1">
      <alignment horizontal="center" vertical="center"/>
      <protection hidden="1"/>
    </xf>
    <xf numFmtId="2" fontId="3" fillId="0" borderId="54" xfId="0" applyNumberFormat="1" applyFont="1" applyFill="1" applyBorder="1" applyAlignment="1" applyProtection="1">
      <alignment horizontal="center" vertical="center"/>
      <protection hidden="1"/>
    </xf>
    <xf numFmtId="0" fontId="27" fillId="34" borderId="56" xfId="0" applyFont="1" applyFill="1" applyBorder="1" applyAlignment="1" applyProtection="1">
      <alignment horizontal="center" vertical="center" wrapText="1"/>
      <protection hidden="1"/>
    </xf>
    <xf numFmtId="0" fontId="27" fillId="34" borderId="36" xfId="0" applyFont="1" applyFill="1" applyBorder="1" applyAlignment="1" applyProtection="1">
      <alignment horizontal="center" vertical="center" wrapText="1"/>
      <protection hidden="1"/>
    </xf>
    <xf numFmtId="4" fontId="6" fillId="30" borderId="25" xfId="0" applyNumberFormat="1" applyFont="1" applyFill="1" applyBorder="1" applyAlignment="1" applyProtection="1">
      <alignment horizontal="center" vertical="center"/>
      <protection hidden="1"/>
    </xf>
    <xf numFmtId="4" fontId="0" fillId="0" borderId="2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9" fontId="2" fillId="36" borderId="48" xfId="0" applyNumberFormat="1" applyFont="1" applyFill="1" applyBorder="1" applyAlignment="1" applyProtection="1">
      <alignment horizontal="left" vertical="top"/>
      <protection locked="0"/>
    </xf>
    <xf numFmtId="0" fontId="27" fillId="34" borderId="11" xfId="0" applyFont="1" applyFill="1" applyBorder="1" applyAlignment="1" applyProtection="1">
      <alignment horizontal="center" vertical="center" textRotation="90" wrapText="1"/>
      <protection hidden="1"/>
    </xf>
    <xf numFmtId="0" fontId="27" fillId="34" borderId="16" xfId="0" applyFont="1" applyFill="1" applyBorder="1" applyAlignment="1" applyProtection="1">
      <alignment horizontal="center" vertical="center" textRotation="90" wrapText="1"/>
      <protection hidden="1"/>
    </xf>
    <xf numFmtId="0" fontId="27" fillId="34" borderId="37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textRotation="90" wrapText="1"/>
      <protection hidden="1"/>
    </xf>
    <xf numFmtId="0" fontId="2" fillId="0" borderId="38" xfId="0" applyFont="1" applyFill="1" applyBorder="1" applyAlignment="1" applyProtection="1">
      <alignment horizontal="center" vertical="center" textRotation="90" wrapText="1"/>
      <protection hidden="1"/>
    </xf>
    <xf numFmtId="0" fontId="2" fillId="0" borderId="39" xfId="0" applyFont="1" applyFill="1" applyBorder="1" applyAlignment="1" applyProtection="1">
      <alignment horizontal="center" vertical="center" textRotation="90" wrapText="1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2" fillId="0" borderId="45" xfId="0" applyFont="1" applyFill="1" applyBorder="1" applyAlignment="1" applyProtection="1">
      <alignment horizontal="left" vertical="top"/>
      <protection hidden="1"/>
    </xf>
    <xf numFmtId="0" fontId="2" fillId="0" borderId="48" xfId="0" applyFont="1" applyFill="1" applyBorder="1" applyAlignment="1" applyProtection="1">
      <alignment horizontal="left" vertical="top"/>
      <protection hidden="1"/>
    </xf>
    <xf numFmtId="0" fontId="0" fillId="0" borderId="16" xfId="0" applyBorder="1" applyAlignment="1">
      <alignment horizontal="center" vertical="center"/>
    </xf>
    <xf numFmtId="0" fontId="3" fillId="1" borderId="45" xfId="0" applyFont="1" applyFill="1" applyBorder="1" applyAlignment="1" applyProtection="1">
      <alignment horizontal="center" vertical="center"/>
      <protection hidden="1"/>
    </xf>
    <xf numFmtId="0" fontId="3" fillId="1" borderId="25" xfId="0" applyFont="1" applyFill="1" applyBorder="1" applyAlignment="1" applyProtection="1">
      <alignment horizontal="center" vertical="center"/>
      <protection hidden="1"/>
    </xf>
    <xf numFmtId="0" fontId="3" fillId="1" borderId="17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left" vertical="top"/>
      <protection hidden="1"/>
    </xf>
    <xf numFmtId="0" fontId="27" fillId="34" borderId="42" xfId="0" applyFont="1" applyFill="1" applyBorder="1" applyAlignment="1" applyProtection="1">
      <alignment horizontal="center" vertical="center"/>
      <protection hidden="1"/>
    </xf>
    <xf numFmtId="49" fontId="2" fillId="36" borderId="11" xfId="0" applyNumberFormat="1" applyFont="1" applyFill="1" applyBorder="1" applyAlignment="1" applyProtection="1">
      <alignment horizontal="left" vertical="top"/>
      <protection locked="0"/>
    </xf>
    <xf numFmtId="49" fontId="2" fillId="36" borderId="45" xfId="0" applyNumberFormat="1" applyFont="1" applyFill="1" applyBorder="1" applyAlignment="1" applyProtection="1">
      <alignment horizontal="left" vertical="top"/>
      <protection locked="0"/>
    </xf>
    <xf numFmtId="0" fontId="2" fillId="0" borderId="44" xfId="0" applyFont="1" applyFill="1" applyBorder="1" applyAlignment="1" applyProtection="1">
      <alignment horizontal="left" wrapText="1"/>
      <protection hidden="1"/>
    </xf>
    <xf numFmtId="0" fontId="2" fillId="0" borderId="43" xfId="0" applyFont="1" applyFill="1" applyBorder="1" applyAlignment="1" applyProtection="1">
      <alignment horizontal="left" wrapText="1"/>
      <protection hidden="1"/>
    </xf>
    <xf numFmtId="0" fontId="2" fillId="0" borderId="26" xfId="0" applyFont="1" applyFill="1" applyBorder="1" applyAlignment="1" applyProtection="1">
      <alignment horizontal="left" wrapText="1"/>
      <protection hidden="1"/>
    </xf>
    <xf numFmtId="0" fontId="2" fillId="0" borderId="28" xfId="0" applyFont="1" applyFill="1" applyBorder="1" applyAlignment="1" applyProtection="1">
      <alignment horizontal="left" wrapText="1"/>
      <protection hidden="1"/>
    </xf>
    <xf numFmtId="2" fontId="6" fillId="30" borderId="21" xfId="0" applyNumberFormat="1" applyFont="1" applyFill="1" applyBorder="1" applyAlignment="1" applyProtection="1">
      <alignment horizontal="center"/>
      <protection hidden="1"/>
    </xf>
    <xf numFmtId="2" fontId="6" fillId="30" borderId="31" xfId="0" applyNumberFormat="1" applyFont="1" applyFill="1" applyBorder="1" applyAlignment="1" applyProtection="1">
      <alignment horizontal="center"/>
      <protection hidden="1"/>
    </xf>
    <xf numFmtId="49" fontId="4" fillId="36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3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2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hidden="1"/>
    </xf>
    <xf numFmtId="2" fontId="3" fillId="0" borderId="25" xfId="0" applyNumberFormat="1" applyFont="1" applyFill="1" applyBorder="1" applyAlignment="1" applyProtection="1">
      <alignment horizontal="center" vertical="center"/>
      <protection hidden="1"/>
    </xf>
    <xf numFmtId="2" fontId="6" fillId="30" borderId="48" xfId="0" applyNumberFormat="1" applyFont="1" applyFill="1" applyBorder="1" applyAlignment="1" applyProtection="1">
      <alignment horizontal="center"/>
      <protection hidden="1"/>
    </xf>
    <xf numFmtId="2" fontId="6" fillId="30" borderId="49" xfId="0" applyNumberFormat="1" applyFont="1" applyFill="1" applyBorder="1" applyAlignment="1" applyProtection="1">
      <alignment horizontal="center"/>
      <protection hidden="1"/>
    </xf>
    <xf numFmtId="49" fontId="4" fillId="36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9" xfId="0" applyNumberFormat="1" applyFont="1" applyFill="1" applyBorder="1" applyAlignment="1" applyProtection="1">
      <alignment horizontal="left" vertical="center" wrapText="1"/>
      <protection locked="0"/>
    </xf>
    <xf numFmtId="2" fontId="3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  <protection hidden="1"/>
    </xf>
    <xf numFmtId="164" fontId="2" fillId="0" borderId="25" xfId="0" applyNumberFormat="1" applyFont="1" applyFill="1" applyBorder="1" applyAlignment="1" applyProtection="1">
      <alignment horizontal="center" vertical="center"/>
      <protection hidden="1"/>
    </xf>
    <xf numFmtId="164" fontId="2" fillId="0" borderId="16" xfId="0" applyNumberFormat="1" applyFont="1" applyFill="1" applyBorder="1" applyAlignment="1" applyProtection="1">
      <alignment horizontal="center" vertical="center"/>
      <protection hidden="1"/>
    </xf>
    <xf numFmtId="164" fontId="2" fillId="25" borderId="22" xfId="0" applyNumberFormat="1" applyFont="1" applyFill="1" applyBorder="1" applyAlignment="1" applyProtection="1">
      <alignment horizontal="center" vertical="center" wrapText="1"/>
      <protection hidden="1"/>
    </xf>
    <xf numFmtId="164" fontId="2" fillId="25" borderId="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26" xfId="0" applyFont="1" applyBorder="1" applyAlignment="1">
      <alignment horizontal="left"/>
    </xf>
    <xf numFmtId="0" fontId="45" fillId="0" borderId="28" xfId="0" applyFont="1" applyBorder="1" applyAlignment="1">
      <alignment horizontal="left"/>
    </xf>
    <xf numFmtId="0" fontId="45" fillId="0" borderId="31" xfId="0" applyFont="1" applyBorder="1" applyAlignment="1">
      <alignment horizontal="left"/>
    </xf>
    <xf numFmtId="1" fontId="45" fillId="37" borderId="45" xfId="628" applyNumberFormat="1" applyFont="1" applyFill="1" applyBorder="1" applyAlignment="1">
      <alignment horizontal="center" vertical="center"/>
    </xf>
    <xf numFmtId="1" fontId="45" fillId="37" borderId="25" xfId="628" applyNumberFormat="1" applyFont="1" applyFill="1" applyBorder="1" applyAlignment="1">
      <alignment horizontal="center" vertical="center"/>
    </xf>
    <xf numFmtId="1" fontId="45" fillId="37" borderId="16" xfId="628" applyNumberFormat="1" applyFont="1" applyFill="1" applyBorder="1" applyAlignment="1">
      <alignment horizontal="center" vertical="center"/>
    </xf>
    <xf numFmtId="43" fontId="45" fillId="0" borderId="15" xfId="631" applyFont="1" applyBorder="1" applyAlignment="1">
      <alignment horizontal="left"/>
    </xf>
    <xf numFmtId="43" fontId="45" fillId="0" borderId="13" xfId="631" applyFont="1" applyBorder="1" applyAlignment="1">
      <alignment horizontal="left"/>
    </xf>
    <xf numFmtId="43" fontId="45" fillId="0" borderId="62" xfId="631" applyFont="1" applyBorder="1" applyAlignment="1">
      <alignment horizontal="left"/>
    </xf>
    <xf numFmtId="0" fontId="45" fillId="0" borderId="44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164" fontId="4" fillId="36" borderId="26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28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31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34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15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13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49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44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43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42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54" xfId="0" applyNumberFormat="1" applyFont="1" applyFill="1" applyBorder="1" applyAlignment="1" applyProtection="1">
      <alignment horizontal="left" vertical="center" wrapText="1"/>
      <protection locked="0"/>
    </xf>
    <xf numFmtId="164" fontId="2" fillId="37" borderId="32" xfId="0" applyNumberFormat="1" applyFont="1" applyFill="1" applyBorder="1" applyAlignment="1" applyProtection="1">
      <alignment horizontal="center" vertical="center" wrapText="1"/>
      <protection hidden="1"/>
    </xf>
    <xf numFmtId="164" fontId="2" fillId="37" borderId="39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33" xfId="0" applyFont="1" applyFill="1" applyBorder="1" applyAlignment="1" applyProtection="1">
      <alignment horizontal="center" vertical="center" wrapText="1"/>
      <protection hidden="1"/>
    </xf>
    <xf numFmtId="0" fontId="4" fillId="37" borderId="53" xfId="0" applyFont="1" applyFill="1" applyBorder="1" applyAlignment="1" applyProtection="1">
      <alignment horizontal="center" vertical="center" wrapText="1"/>
      <protection hidden="1"/>
    </xf>
    <xf numFmtId="49" fontId="40" fillId="0" borderId="0" xfId="0" applyNumberFormat="1" applyFont="1" applyFill="1" applyBorder="1" applyAlignment="1" applyProtection="1">
      <alignment horizontal="left" wrapText="1"/>
      <protection hidden="1"/>
    </xf>
    <xf numFmtId="2" fontId="2" fillId="36" borderId="26" xfId="0" applyNumberFormat="1" applyFont="1" applyFill="1" applyBorder="1" applyAlignment="1" applyProtection="1">
      <alignment horizontal="left" vertical="center"/>
      <protection locked="0"/>
    </xf>
    <xf numFmtId="2" fontId="2" fillId="36" borderId="28" xfId="0" applyNumberFormat="1" applyFont="1" applyFill="1" applyBorder="1" applyAlignment="1" applyProtection="1">
      <alignment horizontal="left" vertical="center"/>
      <protection locked="0"/>
    </xf>
    <xf numFmtId="2" fontId="2" fillId="36" borderId="35" xfId="0" applyNumberFormat="1" applyFont="1" applyFill="1" applyBorder="1" applyAlignment="1" applyProtection="1">
      <alignment horizontal="left" vertical="center"/>
      <protection locked="0"/>
    </xf>
    <xf numFmtId="0" fontId="39" fillId="37" borderId="56" xfId="0" applyFont="1" applyFill="1" applyBorder="1" applyAlignment="1" applyProtection="1">
      <alignment horizontal="center" vertical="center" wrapText="1"/>
      <protection hidden="1"/>
    </xf>
    <xf numFmtId="0" fontId="39" fillId="37" borderId="37" xfId="0" applyFont="1" applyFill="1" applyBorder="1" applyAlignment="1" applyProtection="1">
      <alignment horizontal="center" vertical="center" wrapText="1"/>
      <protection hidden="1"/>
    </xf>
    <xf numFmtId="0" fontId="39" fillId="37" borderId="47" xfId="0" applyFont="1" applyFill="1" applyBorder="1" applyAlignment="1" applyProtection="1">
      <alignment horizontal="center" vertical="center" wrapText="1"/>
      <protection hidden="1"/>
    </xf>
    <xf numFmtId="0" fontId="39" fillId="37" borderId="29" xfId="0" applyFont="1" applyFill="1" applyBorder="1" applyAlignment="1" applyProtection="1">
      <alignment horizontal="center" vertical="center" wrapText="1"/>
      <protection hidden="1"/>
    </xf>
    <xf numFmtId="0" fontId="27" fillId="34" borderId="43" xfId="0" applyFont="1" applyFill="1" applyBorder="1" applyAlignment="1" applyProtection="1">
      <alignment horizontal="center" vertical="center" wrapText="1"/>
      <protection hidden="1"/>
    </xf>
    <xf numFmtId="164" fontId="4" fillId="36" borderId="47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20" xfId="0" applyNumberFormat="1" applyFont="1" applyFill="1" applyBorder="1" applyAlignment="1" applyProtection="1">
      <alignment horizontal="left" vertical="center" wrapText="1"/>
      <protection locked="0"/>
    </xf>
    <xf numFmtId="164" fontId="4" fillId="36" borderId="29" xfId="0" applyNumberFormat="1" applyFont="1" applyFill="1" applyBorder="1" applyAlignment="1" applyProtection="1">
      <alignment horizontal="left" vertical="center" wrapText="1"/>
      <protection locked="0"/>
    </xf>
    <xf numFmtId="2" fontId="6" fillId="32" borderId="21" xfId="0" applyNumberFormat="1" applyFont="1" applyFill="1" applyBorder="1" applyAlignment="1" applyProtection="1">
      <alignment horizontal="center" wrapText="1"/>
      <protection hidden="1"/>
    </xf>
    <xf numFmtId="2" fontId="6" fillId="30" borderId="11" xfId="0" applyNumberFormat="1" applyFont="1" applyFill="1" applyBorder="1" applyAlignment="1" applyProtection="1">
      <alignment horizontal="center" vertical="center"/>
      <protection hidden="1"/>
    </xf>
    <xf numFmtId="0" fontId="57" fillId="25" borderId="79" xfId="0" applyFont="1" applyFill="1" applyBorder="1" applyAlignment="1">
      <alignment horizontal="center" vertical="center" wrapText="1"/>
    </xf>
  </cellXfs>
  <cellStyles count="633">
    <cellStyle name="20% - Akzent1 2" xfId="1" xr:uid="{00000000-0005-0000-0000-000000000000}"/>
    <cellStyle name="20% - Akzent1 2 2" xfId="2" xr:uid="{00000000-0005-0000-0000-000001000000}"/>
    <cellStyle name="20% - Akzent1 2 3" xfId="3" xr:uid="{00000000-0005-0000-0000-000002000000}"/>
    <cellStyle name="20% - Akzent1 2 4" xfId="4" xr:uid="{00000000-0005-0000-0000-000003000000}"/>
    <cellStyle name="20% - Akzent1 2 5" xfId="5" xr:uid="{00000000-0005-0000-0000-000004000000}"/>
    <cellStyle name="20% - Akzent1 3" xfId="6" xr:uid="{00000000-0005-0000-0000-000005000000}"/>
    <cellStyle name="20% - Akzent1 3 2" xfId="7" xr:uid="{00000000-0005-0000-0000-000006000000}"/>
    <cellStyle name="20% - Akzent1 3 3" xfId="8" xr:uid="{00000000-0005-0000-0000-000007000000}"/>
    <cellStyle name="20% - Akzent1 3 4" xfId="9" xr:uid="{00000000-0005-0000-0000-000008000000}"/>
    <cellStyle name="20% - Akzent1 3 5" xfId="10" xr:uid="{00000000-0005-0000-0000-000009000000}"/>
    <cellStyle name="20% - Akzent1 4" xfId="11" xr:uid="{00000000-0005-0000-0000-00000A000000}"/>
    <cellStyle name="20% - Akzent1 4 2" xfId="12" xr:uid="{00000000-0005-0000-0000-00000B000000}"/>
    <cellStyle name="20% - Akzent1 4 3" xfId="13" xr:uid="{00000000-0005-0000-0000-00000C000000}"/>
    <cellStyle name="20% - Akzent1 4 4" xfId="14" xr:uid="{00000000-0005-0000-0000-00000D000000}"/>
    <cellStyle name="20% - Akzent1 4 5" xfId="15" xr:uid="{00000000-0005-0000-0000-00000E000000}"/>
    <cellStyle name="20% - Akzent1 5" xfId="16" xr:uid="{00000000-0005-0000-0000-00000F000000}"/>
    <cellStyle name="20% - Akzent1 5 2" xfId="17" xr:uid="{00000000-0005-0000-0000-000010000000}"/>
    <cellStyle name="20% - Akzent1 5 3" xfId="18" xr:uid="{00000000-0005-0000-0000-000011000000}"/>
    <cellStyle name="20% - Akzent1 5 4" xfId="19" xr:uid="{00000000-0005-0000-0000-000012000000}"/>
    <cellStyle name="20% - Akzent1 5 5" xfId="20" xr:uid="{00000000-0005-0000-0000-000013000000}"/>
    <cellStyle name="20% - Akzent2 2" xfId="21" xr:uid="{00000000-0005-0000-0000-000014000000}"/>
    <cellStyle name="20% - Akzent2 2 2" xfId="22" xr:uid="{00000000-0005-0000-0000-000015000000}"/>
    <cellStyle name="20% - Akzent2 2 3" xfId="23" xr:uid="{00000000-0005-0000-0000-000016000000}"/>
    <cellStyle name="20% - Akzent2 2 4" xfId="24" xr:uid="{00000000-0005-0000-0000-000017000000}"/>
    <cellStyle name="20% - Akzent2 2 5" xfId="25" xr:uid="{00000000-0005-0000-0000-000018000000}"/>
    <cellStyle name="20% - Akzent2 3" xfId="26" xr:uid="{00000000-0005-0000-0000-000019000000}"/>
    <cellStyle name="20% - Akzent2 3 2" xfId="27" xr:uid="{00000000-0005-0000-0000-00001A000000}"/>
    <cellStyle name="20% - Akzent2 3 3" xfId="28" xr:uid="{00000000-0005-0000-0000-00001B000000}"/>
    <cellStyle name="20% - Akzent2 3 4" xfId="29" xr:uid="{00000000-0005-0000-0000-00001C000000}"/>
    <cellStyle name="20% - Akzent2 3 5" xfId="30" xr:uid="{00000000-0005-0000-0000-00001D000000}"/>
    <cellStyle name="20% - Akzent2 4" xfId="31" xr:uid="{00000000-0005-0000-0000-00001E000000}"/>
    <cellStyle name="20% - Akzent2 4 2" xfId="32" xr:uid="{00000000-0005-0000-0000-00001F000000}"/>
    <cellStyle name="20% - Akzent2 4 3" xfId="33" xr:uid="{00000000-0005-0000-0000-000020000000}"/>
    <cellStyle name="20% - Akzent2 4 4" xfId="34" xr:uid="{00000000-0005-0000-0000-000021000000}"/>
    <cellStyle name="20% - Akzent2 4 5" xfId="35" xr:uid="{00000000-0005-0000-0000-000022000000}"/>
    <cellStyle name="20% - Akzent2 5" xfId="36" xr:uid="{00000000-0005-0000-0000-000023000000}"/>
    <cellStyle name="20% - Akzent2 5 2" xfId="37" xr:uid="{00000000-0005-0000-0000-000024000000}"/>
    <cellStyle name="20% - Akzent2 5 3" xfId="38" xr:uid="{00000000-0005-0000-0000-000025000000}"/>
    <cellStyle name="20% - Akzent2 5 4" xfId="39" xr:uid="{00000000-0005-0000-0000-000026000000}"/>
    <cellStyle name="20% - Akzent2 5 5" xfId="40" xr:uid="{00000000-0005-0000-0000-000027000000}"/>
    <cellStyle name="20% - Akzent3 2" xfId="41" xr:uid="{00000000-0005-0000-0000-000028000000}"/>
    <cellStyle name="20% - Akzent3 2 2" xfId="42" xr:uid="{00000000-0005-0000-0000-000029000000}"/>
    <cellStyle name="20% - Akzent3 2 3" xfId="43" xr:uid="{00000000-0005-0000-0000-00002A000000}"/>
    <cellStyle name="20% - Akzent3 2 4" xfId="44" xr:uid="{00000000-0005-0000-0000-00002B000000}"/>
    <cellStyle name="20% - Akzent3 2 5" xfId="45" xr:uid="{00000000-0005-0000-0000-00002C000000}"/>
    <cellStyle name="20% - Akzent3 3" xfId="46" xr:uid="{00000000-0005-0000-0000-00002D000000}"/>
    <cellStyle name="20% - Akzent3 3 2" xfId="47" xr:uid="{00000000-0005-0000-0000-00002E000000}"/>
    <cellStyle name="20% - Akzent3 3 3" xfId="48" xr:uid="{00000000-0005-0000-0000-00002F000000}"/>
    <cellStyle name="20% - Akzent3 3 4" xfId="49" xr:uid="{00000000-0005-0000-0000-000030000000}"/>
    <cellStyle name="20% - Akzent3 3 5" xfId="50" xr:uid="{00000000-0005-0000-0000-000031000000}"/>
    <cellStyle name="20% - Akzent3 4" xfId="51" xr:uid="{00000000-0005-0000-0000-000032000000}"/>
    <cellStyle name="20% - Akzent3 4 2" xfId="52" xr:uid="{00000000-0005-0000-0000-000033000000}"/>
    <cellStyle name="20% - Akzent3 4 3" xfId="53" xr:uid="{00000000-0005-0000-0000-000034000000}"/>
    <cellStyle name="20% - Akzent3 4 4" xfId="54" xr:uid="{00000000-0005-0000-0000-000035000000}"/>
    <cellStyle name="20% - Akzent3 4 5" xfId="55" xr:uid="{00000000-0005-0000-0000-000036000000}"/>
    <cellStyle name="20% - Akzent3 5" xfId="56" xr:uid="{00000000-0005-0000-0000-000037000000}"/>
    <cellStyle name="20% - Akzent3 5 2" xfId="57" xr:uid="{00000000-0005-0000-0000-000038000000}"/>
    <cellStyle name="20% - Akzent3 5 3" xfId="58" xr:uid="{00000000-0005-0000-0000-000039000000}"/>
    <cellStyle name="20% - Akzent3 5 4" xfId="59" xr:uid="{00000000-0005-0000-0000-00003A000000}"/>
    <cellStyle name="20% - Akzent3 5 5" xfId="60" xr:uid="{00000000-0005-0000-0000-00003B000000}"/>
    <cellStyle name="20% - Akzent4 2" xfId="61" xr:uid="{00000000-0005-0000-0000-00003C000000}"/>
    <cellStyle name="20% - Akzent4 2 2" xfId="62" xr:uid="{00000000-0005-0000-0000-00003D000000}"/>
    <cellStyle name="20% - Akzent4 2 3" xfId="63" xr:uid="{00000000-0005-0000-0000-00003E000000}"/>
    <cellStyle name="20% - Akzent4 2 4" xfId="64" xr:uid="{00000000-0005-0000-0000-00003F000000}"/>
    <cellStyle name="20% - Akzent4 2 5" xfId="65" xr:uid="{00000000-0005-0000-0000-000040000000}"/>
    <cellStyle name="20% - Akzent4 3" xfId="66" xr:uid="{00000000-0005-0000-0000-000041000000}"/>
    <cellStyle name="20% - Akzent4 3 2" xfId="67" xr:uid="{00000000-0005-0000-0000-000042000000}"/>
    <cellStyle name="20% - Akzent4 3 3" xfId="68" xr:uid="{00000000-0005-0000-0000-000043000000}"/>
    <cellStyle name="20% - Akzent4 3 4" xfId="69" xr:uid="{00000000-0005-0000-0000-000044000000}"/>
    <cellStyle name="20% - Akzent4 3 5" xfId="70" xr:uid="{00000000-0005-0000-0000-000045000000}"/>
    <cellStyle name="20% - Akzent4 4" xfId="71" xr:uid="{00000000-0005-0000-0000-000046000000}"/>
    <cellStyle name="20% - Akzent4 4 2" xfId="72" xr:uid="{00000000-0005-0000-0000-000047000000}"/>
    <cellStyle name="20% - Akzent4 4 3" xfId="73" xr:uid="{00000000-0005-0000-0000-000048000000}"/>
    <cellStyle name="20% - Akzent4 4 4" xfId="74" xr:uid="{00000000-0005-0000-0000-000049000000}"/>
    <cellStyle name="20% - Akzent4 4 5" xfId="75" xr:uid="{00000000-0005-0000-0000-00004A000000}"/>
    <cellStyle name="20% - Akzent4 5" xfId="76" xr:uid="{00000000-0005-0000-0000-00004B000000}"/>
    <cellStyle name="20% - Akzent4 5 2" xfId="77" xr:uid="{00000000-0005-0000-0000-00004C000000}"/>
    <cellStyle name="20% - Akzent4 5 3" xfId="78" xr:uid="{00000000-0005-0000-0000-00004D000000}"/>
    <cellStyle name="20% - Akzent4 5 4" xfId="79" xr:uid="{00000000-0005-0000-0000-00004E000000}"/>
    <cellStyle name="20% - Akzent4 5 5" xfId="80" xr:uid="{00000000-0005-0000-0000-00004F000000}"/>
    <cellStyle name="20% - Akzent5 2" xfId="81" xr:uid="{00000000-0005-0000-0000-000050000000}"/>
    <cellStyle name="20% - Akzent5 2 2" xfId="82" xr:uid="{00000000-0005-0000-0000-000051000000}"/>
    <cellStyle name="20% - Akzent5 2 3" xfId="83" xr:uid="{00000000-0005-0000-0000-000052000000}"/>
    <cellStyle name="20% - Akzent5 2 4" xfId="84" xr:uid="{00000000-0005-0000-0000-000053000000}"/>
    <cellStyle name="20% - Akzent5 2 5" xfId="85" xr:uid="{00000000-0005-0000-0000-000054000000}"/>
    <cellStyle name="20% - Akzent5 3" xfId="86" xr:uid="{00000000-0005-0000-0000-000055000000}"/>
    <cellStyle name="20% - Akzent5 3 2" xfId="87" xr:uid="{00000000-0005-0000-0000-000056000000}"/>
    <cellStyle name="20% - Akzent5 3 3" xfId="88" xr:uid="{00000000-0005-0000-0000-000057000000}"/>
    <cellStyle name="20% - Akzent5 3 4" xfId="89" xr:uid="{00000000-0005-0000-0000-000058000000}"/>
    <cellStyle name="20% - Akzent5 3 5" xfId="90" xr:uid="{00000000-0005-0000-0000-000059000000}"/>
    <cellStyle name="20% - Akzent5 4" xfId="91" xr:uid="{00000000-0005-0000-0000-00005A000000}"/>
    <cellStyle name="20% - Akzent5 4 2" xfId="92" xr:uid="{00000000-0005-0000-0000-00005B000000}"/>
    <cellStyle name="20% - Akzent5 4 3" xfId="93" xr:uid="{00000000-0005-0000-0000-00005C000000}"/>
    <cellStyle name="20% - Akzent5 4 4" xfId="94" xr:uid="{00000000-0005-0000-0000-00005D000000}"/>
    <cellStyle name="20% - Akzent5 4 5" xfId="95" xr:uid="{00000000-0005-0000-0000-00005E000000}"/>
    <cellStyle name="20% - Akzent5 5" xfId="96" xr:uid="{00000000-0005-0000-0000-00005F000000}"/>
    <cellStyle name="20% - Akzent5 5 2" xfId="97" xr:uid="{00000000-0005-0000-0000-000060000000}"/>
    <cellStyle name="20% - Akzent5 5 3" xfId="98" xr:uid="{00000000-0005-0000-0000-000061000000}"/>
    <cellStyle name="20% - Akzent5 5 4" xfId="99" xr:uid="{00000000-0005-0000-0000-000062000000}"/>
    <cellStyle name="20% - Akzent5 5 5" xfId="100" xr:uid="{00000000-0005-0000-0000-000063000000}"/>
    <cellStyle name="20% - Akzent6 2" xfId="101" xr:uid="{00000000-0005-0000-0000-000064000000}"/>
    <cellStyle name="20% - Akzent6 2 2" xfId="102" xr:uid="{00000000-0005-0000-0000-000065000000}"/>
    <cellStyle name="20% - Akzent6 2 3" xfId="103" xr:uid="{00000000-0005-0000-0000-000066000000}"/>
    <cellStyle name="20% - Akzent6 2 4" xfId="104" xr:uid="{00000000-0005-0000-0000-000067000000}"/>
    <cellStyle name="20% - Akzent6 2 5" xfId="105" xr:uid="{00000000-0005-0000-0000-000068000000}"/>
    <cellStyle name="20% - Akzent6 3" xfId="106" xr:uid="{00000000-0005-0000-0000-000069000000}"/>
    <cellStyle name="20% - Akzent6 3 2" xfId="107" xr:uid="{00000000-0005-0000-0000-00006A000000}"/>
    <cellStyle name="20% - Akzent6 3 3" xfId="108" xr:uid="{00000000-0005-0000-0000-00006B000000}"/>
    <cellStyle name="20% - Akzent6 3 4" xfId="109" xr:uid="{00000000-0005-0000-0000-00006C000000}"/>
    <cellStyle name="20% - Akzent6 3 5" xfId="110" xr:uid="{00000000-0005-0000-0000-00006D000000}"/>
    <cellStyle name="20% - Akzent6 4" xfId="111" xr:uid="{00000000-0005-0000-0000-00006E000000}"/>
    <cellStyle name="20% - Akzent6 4 2" xfId="112" xr:uid="{00000000-0005-0000-0000-00006F000000}"/>
    <cellStyle name="20% - Akzent6 4 3" xfId="113" xr:uid="{00000000-0005-0000-0000-000070000000}"/>
    <cellStyle name="20% - Akzent6 4 4" xfId="114" xr:uid="{00000000-0005-0000-0000-000071000000}"/>
    <cellStyle name="20% - Akzent6 4 5" xfId="115" xr:uid="{00000000-0005-0000-0000-000072000000}"/>
    <cellStyle name="20% - Akzent6 5" xfId="116" xr:uid="{00000000-0005-0000-0000-000073000000}"/>
    <cellStyle name="20% - Akzent6 5 2" xfId="117" xr:uid="{00000000-0005-0000-0000-000074000000}"/>
    <cellStyle name="20% - Akzent6 5 3" xfId="118" xr:uid="{00000000-0005-0000-0000-000075000000}"/>
    <cellStyle name="20% - Akzent6 5 4" xfId="119" xr:uid="{00000000-0005-0000-0000-000076000000}"/>
    <cellStyle name="20% - Akzent6 5 5" xfId="120" xr:uid="{00000000-0005-0000-0000-000077000000}"/>
    <cellStyle name="40% - Akzent1 2" xfId="121" xr:uid="{00000000-0005-0000-0000-000078000000}"/>
    <cellStyle name="40% - Akzent1 2 2" xfId="122" xr:uid="{00000000-0005-0000-0000-000079000000}"/>
    <cellStyle name="40% - Akzent1 2 3" xfId="123" xr:uid="{00000000-0005-0000-0000-00007A000000}"/>
    <cellStyle name="40% - Akzent1 2 4" xfId="124" xr:uid="{00000000-0005-0000-0000-00007B000000}"/>
    <cellStyle name="40% - Akzent1 2 5" xfId="125" xr:uid="{00000000-0005-0000-0000-00007C000000}"/>
    <cellStyle name="40% - Akzent1 3" xfId="126" xr:uid="{00000000-0005-0000-0000-00007D000000}"/>
    <cellStyle name="40% - Akzent1 3 2" xfId="127" xr:uid="{00000000-0005-0000-0000-00007E000000}"/>
    <cellStyle name="40% - Akzent1 3 3" xfId="128" xr:uid="{00000000-0005-0000-0000-00007F000000}"/>
    <cellStyle name="40% - Akzent1 3 4" xfId="129" xr:uid="{00000000-0005-0000-0000-000080000000}"/>
    <cellStyle name="40% - Akzent1 3 5" xfId="130" xr:uid="{00000000-0005-0000-0000-000081000000}"/>
    <cellStyle name="40% - Akzent1 4" xfId="131" xr:uid="{00000000-0005-0000-0000-000082000000}"/>
    <cellStyle name="40% - Akzent1 4 2" xfId="132" xr:uid="{00000000-0005-0000-0000-000083000000}"/>
    <cellStyle name="40% - Akzent1 4 3" xfId="133" xr:uid="{00000000-0005-0000-0000-000084000000}"/>
    <cellStyle name="40% - Akzent1 4 4" xfId="134" xr:uid="{00000000-0005-0000-0000-000085000000}"/>
    <cellStyle name="40% - Akzent1 4 5" xfId="135" xr:uid="{00000000-0005-0000-0000-000086000000}"/>
    <cellStyle name="40% - Akzent1 5" xfId="136" xr:uid="{00000000-0005-0000-0000-000087000000}"/>
    <cellStyle name="40% - Akzent1 5 2" xfId="137" xr:uid="{00000000-0005-0000-0000-000088000000}"/>
    <cellStyle name="40% - Akzent1 5 3" xfId="138" xr:uid="{00000000-0005-0000-0000-000089000000}"/>
    <cellStyle name="40% - Akzent1 5 4" xfId="139" xr:uid="{00000000-0005-0000-0000-00008A000000}"/>
    <cellStyle name="40% - Akzent1 5 5" xfId="140" xr:uid="{00000000-0005-0000-0000-00008B000000}"/>
    <cellStyle name="40% - Akzent2 2" xfId="141" xr:uid="{00000000-0005-0000-0000-00008C000000}"/>
    <cellStyle name="40% - Akzent2 2 2" xfId="142" xr:uid="{00000000-0005-0000-0000-00008D000000}"/>
    <cellStyle name="40% - Akzent2 2 3" xfId="143" xr:uid="{00000000-0005-0000-0000-00008E000000}"/>
    <cellStyle name="40% - Akzent2 2 4" xfId="144" xr:uid="{00000000-0005-0000-0000-00008F000000}"/>
    <cellStyle name="40% - Akzent2 2 5" xfId="145" xr:uid="{00000000-0005-0000-0000-000090000000}"/>
    <cellStyle name="40% - Akzent2 3" xfId="146" xr:uid="{00000000-0005-0000-0000-000091000000}"/>
    <cellStyle name="40% - Akzent2 3 2" xfId="147" xr:uid="{00000000-0005-0000-0000-000092000000}"/>
    <cellStyle name="40% - Akzent2 3 3" xfId="148" xr:uid="{00000000-0005-0000-0000-000093000000}"/>
    <cellStyle name="40% - Akzent2 3 4" xfId="149" xr:uid="{00000000-0005-0000-0000-000094000000}"/>
    <cellStyle name="40% - Akzent2 3 5" xfId="150" xr:uid="{00000000-0005-0000-0000-000095000000}"/>
    <cellStyle name="40% - Akzent2 4" xfId="151" xr:uid="{00000000-0005-0000-0000-000096000000}"/>
    <cellStyle name="40% - Akzent2 4 2" xfId="152" xr:uid="{00000000-0005-0000-0000-000097000000}"/>
    <cellStyle name="40% - Akzent2 4 3" xfId="153" xr:uid="{00000000-0005-0000-0000-000098000000}"/>
    <cellStyle name="40% - Akzent2 4 4" xfId="154" xr:uid="{00000000-0005-0000-0000-000099000000}"/>
    <cellStyle name="40% - Akzent2 4 5" xfId="155" xr:uid="{00000000-0005-0000-0000-00009A000000}"/>
    <cellStyle name="40% - Akzent2 5" xfId="156" xr:uid="{00000000-0005-0000-0000-00009B000000}"/>
    <cellStyle name="40% - Akzent2 5 2" xfId="157" xr:uid="{00000000-0005-0000-0000-00009C000000}"/>
    <cellStyle name="40% - Akzent2 5 3" xfId="158" xr:uid="{00000000-0005-0000-0000-00009D000000}"/>
    <cellStyle name="40% - Akzent2 5 4" xfId="159" xr:uid="{00000000-0005-0000-0000-00009E000000}"/>
    <cellStyle name="40% - Akzent2 5 5" xfId="160" xr:uid="{00000000-0005-0000-0000-00009F000000}"/>
    <cellStyle name="40% - Akzent3 2" xfId="161" xr:uid="{00000000-0005-0000-0000-0000A0000000}"/>
    <cellStyle name="40% - Akzent3 2 2" xfId="162" xr:uid="{00000000-0005-0000-0000-0000A1000000}"/>
    <cellStyle name="40% - Akzent3 2 3" xfId="163" xr:uid="{00000000-0005-0000-0000-0000A2000000}"/>
    <cellStyle name="40% - Akzent3 2 4" xfId="164" xr:uid="{00000000-0005-0000-0000-0000A3000000}"/>
    <cellStyle name="40% - Akzent3 2 5" xfId="165" xr:uid="{00000000-0005-0000-0000-0000A4000000}"/>
    <cellStyle name="40% - Akzent3 3" xfId="166" xr:uid="{00000000-0005-0000-0000-0000A5000000}"/>
    <cellStyle name="40% - Akzent3 3 2" xfId="167" xr:uid="{00000000-0005-0000-0000-0000A6000000}"/>
    <cellStyle name="40% - Akzent3 3 3" xfId="168" xr:uid="{00000000-0005-0000-0000-0000A7000000}"/>
    <cellStyle name="40% - Akzent3 3 4" xfId="169" xr:uid="{00000000-0005-0000-0000-0000A8000000}"/>
    <cellStyle name="40% - Akzent3 3 5" xfId="170" xr:uid="{00000000-0005-0000-0000-0000A9000000}"/>
    <cellStyle name="40% - Akzent3 4" xfId="171" xr:uid="{00000000-0005-0000-0000-0000AA000000}"/>
    <cellStyle name="40% - Akzent3 4 2" xfId="172" xr:uid="{00000000-0005-0000-0000-0000AB000000}"/>
    <cellStyle name="40% - Akzent3 4 3" xfId="173" xr:uid="{00000000-0005-0000-0000-0000AC000000}"/>
    <cellStyle name="40% - Akzent3 4 4" xfId="174" xr:uid="{00000000-0005-0000-0000-0000AD000000}"/>
    <cellStyle name="40% - Akzent3 4 5" xfId="175" xr:uid="{00000000-0005-0000-0000-0000AE000000}"/>
    <cellStyle name="40% - Akzent3 5" xfId="176" xr:uid="{00000000-0005-0000-0000-0000AF000000}"/>
    <cellStyle name="40% - Akzent3 5 2" xfId="177" xr:uid="{00000000-0005-0000-0000-0000B0000000}"/>
    <cellStyle name="40% - Akzent3 5 3" xfId="178" xr:uid="{00000000-0005-0000-0000-0000B1000000}"/>
    <cellStyle name="40% - Akzent3 5 4" xfId="179" xr:uid="{00000000-0005-0000-0000-0000B2000000}"/>
    <cellStyle name="40% - Akzent3 5 5" xfId="180" xr:uid="{00000000-0005-0000-0000-0000B3000000}"/>
    <cellStyle name="40% - Akzent4 2" xfId="181" xr:uid="{00000000-0005-0000-0000-0000B4000000}"/>
    <cellStyle name="40% - Akzent4 2 2" xfId="182" xr:uid="{00000000-0005-0000-0000-0000B5000000}"/>
    <cellStyle name="40% - Akzent4 2 3" xfId="183" xr:uid="{00000000-0005-0000-0000-0000B6000000}"/>
    <cellStyle name="40% - Akzent4 2 4" xfId="184" xr:uid="{00000000-0005-0000-0000-0000B7000000}"/>
    <cellStyle name="40% - Akzent4 2 5" xfId="185" xr:uid="{00000000-0005-0000-0000-0000B8000000}"/>
    <cellStyle name="40% - Akzent4 3" xfId="186" xr:uid="{00000000-0005-0000-0000-0000B9000000}"/>
    <cellStyle name="40% - Akzent4 3 2" xfId="187" xr:uid="{00000000-0005-0000-0000-0000BA000000}"/>
    <cellStyle name="40% - Akzent4 3 3" xfId="188" xr:uid="{00000000-0005-0000-0000-0000BB000000}"/>
    <cellStyle name="40% - Akzent4 3 4" xfId="189" xr:uid="{00000000-0005-0000-0000-0000BC000000}"/>
    <cellStyle name="40% - Akzent4 3 5" xfId="190" xr:uid="{00000000-0005-0000-0000-0000BD000000}"/>
    <cellStyle name="40% - Akzent4 4" xfId="191" xr:uid="{00000000-0005-0000-0000-0000BE000000}"/>
    <cellStyle name="40% - Akzent4 4 2" xfId="192" xr:uid="{00000000-0005-0000-0000-0000BF000000}"/>
    <cellStyle name="40% - Akzent4 4 3" xfId="193" xr:uid="{00000000-0005-0000-0000-0000C0000000}"/>
    <cellStyle name="40% - Akzent4 4 4" xfId="194" xr:uid="{00000000-0005-0000-0000-0000C1000000}"/>
    <cellStyle name="40% - Akzent4 4 5" xfId="195" xr:uid="{00000000-0005-0000-0000-0000C2000000}"/>
    <cellStyle name="40% - Akzent4 5" xfId="196" xr:uid="{00000000-0005-0000-0000-0000C3000000}"/>
    <cellStyle name="40% - Akzent4 5 2" xfId="197" xr:uid="{00000000-0005-0000-0000-0000C4000000}"/>
    <cellStyle name="40% - Akzent4 5 3" xfId="198" xr:uid="{00000000-0005-0000-0000-0000C5000000}"/>
    <cellStyle name="40% - Akzent4 5 4" xfId="199" xr:uid="{00000000-0005-0000-0000-0000C6000000}"/>
    <cellStyle name="40% - Akzent4 5 5" xfId="200" xr:uid="{00000000-0005-0000-0000-0000C7000000}"/>
    <cellStyle name="40% - Akzent5 2" xfId="201" xr:uid="{00000000-0005-0000-0000-0000C8000000}"/>
    <cellStyle name="40% - Akzent5 2 2" xfId="202" xr:uid="{00000000-0005-0000-0000-0000C9000000}"/>
    <cellStyle name="40% - Akzent5 2 3" xfId="203" xr:uid="{00000000-0005-0000-0000-0000CA000000}"/>
    <cellStyle name="40% - Akzent5 2 4" xfId="204" xr:uid="{00000000-0005-0000-0000-0000CB000000}"/>
    <cellStyle name="40% - Akzent5 2 5" xfId="205" xr:uid="{00000000-0005-0000-0000-0000CC000000}"/>
    <cellStyle name="40% - Akzent5 3" xfId="206" xr:uid="{00000000-0005-0000-0000-0000CD000000}"/>
    <cellStyle name="40% - Akzent5 3 2" xfId="207" xr:uid="{00000000-0005-0000-0000-0000CE000000}"/>
    <cellStyle name="40% - Akzent5 3 3" xfId="208" xr:uid="{00000000-0005-0000-0000-0000CF000000}"/>
    <cellStyle name="40% - Akzent5 3 4" xfId="209" xr:uid="{00000000-0005-0000-0000-0000D0000000}"/>
    <cellStyle name="40% - Akzent5 3 5" xfId="210" xr:uid="{00000000-0005-0000-0000-0000D1000000}"/>
    <cellStyle name="40% - Akzent5 4" xfId="211" xr:uid="{00000000-0005-0000-0000-0000D2000000}"/>
    <cellStyle name="40% - Akzent5 4 2" xfId="212" xr:uid="{00000000-0005-0000-0000-0000D3000000}"/>
    <cellStyle name="40% - Akzent5 4 3" xfId="213" xr:uid="{00000000-0005-0000-0000-0000D4000000}"/>
    <cellStyle name="40% - Akzent5 4 4" xfId="214" xr:uid="{00000000-0005-0000-0000-0000D5000000}"/>
    <cellStyle name="40% - Akzent5 4 5" xfId="215" xr:uid="{00000000-0005-0000-0000-0000D6000000}"/>
    <cellStyle name="40% - Akzent5 5" xfId="216" xr:uid="{00000000-0005-0000-0000-0000D7000000}"/>
    <cellStyle name="40% - Akzent5 5 2" xfId="217" xr:uid="{00000000-0005-0000-0000-0000D8000000}"/>
    <cellStyle name="40% - Akzent5 5 3" xfId="218" xr:uid="{00000000-0005-0000-0000-0000D9000000}"/>
    <cellStyle name="40% - Akzent5 5 4" xfId="219" xr:uid="{00000000-0005-0000-0000-0000DA000000}"/>
    <cellStyle name="40% - Akzent5 5 5" xfId="220" xr:uid="{00000000-0005-0000-0000-0000DB000000}"/>
    <cellStyle name="40% - Akzent6 2" xfId="221" xr:uid="{00000000-0005-0000-0000-0000DC000000}"/>
    <cellStyle name="40% - Akzent6 2 2" xfId="222" xr:uid="{00000000-0005-0000-0000-0000DD000000}"/>
    <cellStyle name="40% - Akzent6 2 3" xfId="223" xr:uid="{00000000-0005-0000-0000-0000DE000000}"/>
    <cellStyle name="40% - Akzent6 2 4" xfId="224" xr:uid="{00000000-0005-0000-0000-0000DF000000}"/>
    <cellStyle name="40% - Akzent6 2 5" xfId="225" xr:uid="{00000000-0005-0000-0000-0000E0000000}"/>
    <cellStyle name="40% - Akzent6 3" xfId="226" xr:uid="{00000000-0005-0000-0000-0000E1000000}"/>
    <cellStyle name="40% - Akzent6 3 2" xfId="227" xr:uid="{00000000-0005-0000-0000-0000E2000000}"/>
    <cellStyle name="40% - Akzent6 3 3" xfId="228" xr:uid="{00000000-0005-0000-0000-0000E3000000}"/>
    <cellStyle name="40% - Akzent6 3 4" xfId="229" xr:uid="{00000000-0005-0000-0000-0000E4000000}"/>
    <cellStyle name="40% - Akzent6 3 5" xfId="230" xr:uid="{00000000-0005-0000-0000-0000E5000000}"/>
    <cellStyle name="40% - Akzent6 4" xfId="231" xr:uid="{00000000-0005-0000-0000-0000E6000000}"/>
    <cellStyle name="40% - Akzent6 4 2" xfId="232" xr:uid="{00000000-0005-0000-0000-0000E7000000}"/>
    <cellStyle name="40% - Akzent6 4 3" xfId="233" xr:uid="{00000000-0005-0000-0000-0000E8000000}"/>
    <cellStyle name="40% - Akzent6 4 4" xfId="234" xr:uid="{00000000-0005-0000-0000-0000E9000000}"/>
    <cellStyle name="40% - Akzent6 4 5" xfId="235" xr:uid="{00000000-0005-0000-0000-0000EA000000}"/>
    <cellStyle name="40% - Akzent6 5" xfId="236" xr:uid="{00000000-0005-0000-0000-0000EB000000}"/>
    <cellStyle name="40% - Akzent6 5 2" xfId="237" xr:uid="{00000000-0005-0000-0000-0000EC000000}"/>
    <cellStyle name="40% - Akzent6 5 3" xfId="238" xr:uid="{00000000-0005-0000-0000-0000ED000000}"/>
    <cellStyle name="40% - Akzent6 5 4" xfId="239" xr:uid="{00000000-0005-0000-0000-0000EE000000}"/>
    <cellStyle name="40% - Akzent6 5 5" xfId="240" xr:uid="{00000000-0005-0000-0000-0000EF000000}"/>
    <cellStyle name="60% - Akzent1 2" xfId="241" xr:uid="{00000000-0005-0000-0000-0000F0000000}"/>
    <cellStyle name="60% - Akzent1 3" xfId="242" xr:uid="{00000000-0005-0000-0000-0000F1000000}"/>
    <cellStyle name="60% - Akzent1 4" xfId="243" xr:uid="{00000000-0005-0000-0000-0000F2000000}"/>
    <cellStyle name="60% - Akzent1 5" xfId="244" xr:uid="{00000000-0005-0000-0000-0000F3000000}"/>
    <cellStyle name="60% - Akzent2 2" xfId="245" xr:uid="{00000000-0005-0000-0000-0000F4000000}"/>
    <cellStyle name="60% - Akzent2 3" xfId="246" xr:uid="{00000000-0005-0000-0000-0000F5000000}"/>
    <cellStyle name="60% - Akzent2 4" xfId="247" xr:uid="{00000000-0005-0000-0000-0000F6000000}"/>
    <cellStyle name="60% - Akzent2 5" xfId="248" xr:uid="{00000000-0005-0000-0000-0000F7000000}"/>
    <cellStyle name="60% - Akzent3 2" xfId="249" xr:uid="{00000000-0005-0000-0000-0000F8000000}"/>
    <cellStyle name="60% - Akzent3 3" xfId="250" xr:uid="{00000000-0005-0000-0000-0000F9000000}"/>
    <cellStyle name="60% - Akzent3 4" xfId="251" xr:uid="{00000000-0005-0000-0000-0000FA000000}"/>
    <cellStyle name="60% - Akzent3 5" xfId="252" xr:uid="{00000000-0005-0000-0000-0000FB000000}"/>
    <cellStyle name="60% - Akzent4 2" xfId="253" xr:uid="{00000000-0005-0000-0000-0000FC000000}"/>
    <cellStyle name="60% - Akzent4 3" xfId="254" xr:uid="{00000000-0005-0000-0000-0000FD000000}"/>
    <cellStyle name="60% - Akzent4 4" xfId="255" xr:uid="{00000000-0005-0000-0000-0000FE000000}"/>
    <cellStyle name="60% - Akzent4 5" xfId="256" xr:uid="{00000000-0005-0000-0000-0000FF000000}"/>
    <cellStyle name="60% - Akzent5 2" xfId="257" xr:uid="{00000000-0005-0000-0000-000000010000}"/>
    <cellStyle name="60% - Akzent5 3" xfId="258" xr:uid="{00000000-0005-0000-0000-000001010000}"/>
    <cellStyle name="60% - Akzent5 4" xfId="259" xr:uid="{00000000-0005-0000-0000-000002010000}"/>
    <cellStyle name="60% - Akzent5 5" xfId="260" xr:uid="{00000000-0005-0000-0000-000003010000}"/>
    <cellStyle name="60% - Akzent6 2" xfId="261" xr:uid="{00000000-0005-0000-0000-000004010000}"/>
    <cellStyle name="60% - Akzent6 3" xfId="262" xr:uid="{00000000-0005-0000-0000-000005010000}"/>
    <cellStyle name="60% - Akzent6 4" xfId="263" xr:uid="{00000000-0005-0000-0000-000006010000}"/>
    <cellStyle name="60% - Akzent6 5" xfId="264" xr:uid="{00000000-0005-0000-0000-000007010000}"/>
    <cellStyle name="Akzent1 2" xfId="265" xr:uid="{00000000-0005-0000-0000-000008010000}"/>
    <cellStyle name="Akzent1 3" xfId="266" xr:uid="{00000000-0005-0000-0000-000009010000}"/>
    <cellStyle name="Akzent1 4" xfId="267" xr:uid="{00000000-0005-0000-0000-00000A010000}"/>
    <cellStyle name="Akzent1 5" xfId="268" xr:uid="{00000000-0005-0000-0000-00000B010000}"/>
    <cellStyle name="Akzent2 2" xfId="269" xr:uid="{00000000-0005-0000-0000-00000C010000}"/>
    <cellStyle name="Akzent2 3" xfId="270" xr:uid="{00000000-0005-0000-0000-00000D010000}"/>
    <cellStyle name="Akzent2 4" xfId="271" xr:uid="{00000000-0005-0000-0000-00000E010000}"/>
    <cellStyle name="Akzent2 5" xfId="272" xr:uid="{00000000-0005-0000-0000-00000F010000}"/>
    <cellStyle name="Akzent3 2" xfId="273" xr:uid="{00000000-0005-0000-0000-000010010000}"/>
    <cellStyle name="Akzent3 3" xfId="274" xr:uid="{00000000-0005-0000-0000-000011010000}"/>
    <cellStyle name="Akzent3 4" xfId="275" xr:uid="{00000000-0005-0000-0000-000012010000}"/>
    <cellStyle name="Akzent3 5" xfId="276" xr:uid="{00000000-0005-0000-0000-000013010000}"/>
    <cellStyle name="Akzent4 2" xfId="277" xr:uid="{00000000-0005-0000-0000-000014010000}"/>
    <cellStyle name="Akzent4 3" xfId="278" xr:uid="{00000000-0005-0000-0000-000015010000}"/>
    <cellStyle name="Akzent4 4" xfId="279" xr:uid="{00000000-0005-0000-0000-000016010000}"/>
    <cellStyle name="Akzent4 5" xfId="280" xr:uid="{00000000-0005-0000-0000-000017010000}"/>
    <cellStyle name="Akzent5 2" xfId="281" xr:uid="{00000000-0005-0000-0000-000018010000}"/>
    <cellStyle name="Akzent5 3" xfId="282" xr:uid="{00000000-0005-0000-0000-000019010000}"/>
    <cellStyle name="Akzent5 4" xfId="283" xr:uid="{00000000-0005-0000-0000-00001A010000}"/>
    <cellStyle name="Akzent5 5" xfId="284" xr:uid="{00000000-0005-0000-0000-00001B010000}"/>
    <cellStyle name="Akzent6 2" xfId="285" xr:uid="{00000000-0005-0000-0000-00001C010000}"/>
    <cellStyle name="Akzent6 3" xfId="286" xr:uid="{00000000-0005-0000-0000-00001D010000}"/>
    <cellStyle name="Akzent6 4" xfId="287" xr:uid="{00000000-0005-0000-0000-00001E010000}"/>
    <cellStyle name="Akzent6 5" xfId="288" xr:uid="{00000000-0005-0000-0000-00001F010000}"/>
    <cellStyle name="Ausgabe 2" xfId="289" xr:uid="{00000000-0005-0000-0000-000020010000}"/>
    <cellStyle name="Ausgabe 3" xfId="290" xr:uid="{00000000-0005-0000-0000-000021010000}"/>
    <cellStyle name="Ausgabe 4" xfId="291" xr:uid="{00000000-0005-0000-0000-000022010000}"/>
    <cellStyle name="Ausgabe 5" xfId="292" xr:uid="{00000000-0005-0000-0000-000023010000}"/>
    <cellStyle name="Berechnung 2" xfId="293" xr:uid="{00000000-0005-0000-0000-000024010000}"/>
    <cellStyle name="Berechnung 3" xfId="294" xr:uid="{00000000-0005-0000-0000-000025010000}"/>
    <cellStyle name="Berechnung 4" xfId="295" xr:uid="{00000000-0005-0000-0000-000026010000}"/>
    <cellStyle name="Berechnung 5" xfId="296" xr:uid="{00000000-0005-0000-0000-000027010000}"/>
    <cellStyle name="Eingabe 2" xfId="297" xr:uid="{00000000-0005-0000-0000-000028010000}"/>
    <cellStyle name="Eingabe 3" xfId="298" xr:uid="{00000000-0005-0000-0000-000029010000}"/>
    <cellStyle name="Eingabe 4" xfId="299" xr:uid="{00000000-0005-0000-0000-00002A010000}"/>
    <cellStyle name="Eingabe 5" xfId="300" xr:uid="{00000000-0005-0000-0000-00002B010000}"/>
    <cellStyle name="Ergebnis 2" xfId="301" xr:uid="{00000000-0005-0000-0000-00002C010000}"/>
    <cellStyle name="Ergebnis 3" xfId="302" xr:uid="{00000000-0005-0000-0000-00002D010000}"/>
    <cellStyle name="Ergebnis 4" xfId="303" xr:uid="{00000000-0005-0000-0000-00002E010000}"/>
    <cellStyle name="Ergebnis 5" xfId="304" xr:uid="{00000000-0005-0000-0000-00002F010000}"/>
    <cellStyle name="Erklärender Text 2" xfId="305" xr:uid="{00000000-0005-0000-0000-000030010000}"/>
    <cellStyle name="Erklärender Text 3" xfId="306" xr:uid="{00000000-0005-0000-0000-000031010000}"/>
    <cellStyle name="Erklärender Text 4" xfId="307" xr:uid="{00000000-0005-0000-0000-000032010000}"/>
    <cellStyle name="Erklärender Text 5" xfId="308" xr:uid="{00000000-0005-0000-0000-000033010000}"/>
    <cellStyle name="Gut 2" xfId="309" xr:uid="{00000000-0005-0000-0000-000034010000}"/>
    <cellStyle name="Gut 3" xfId="310" xr:uid="{00000000-0005-0000-0000-000035010000}"/>
    <cellStyle name="Gut 4" xfId="311" xr:uid="{00000000-0005-0000-0000-000036010000}"/>
    <cellStyle name="Gut 5" xfId="312" xr:uid="{00000000-0005-0000-0000-000037010000}"/>
    <cellStyle name="Komma" xfId="631" builtinId="3"/>
    <cellStyle name="Neutral 2" xfId="313" xr:uid="{00000000-0005-0000-0000-000039010000}"/>
    <cellStyle name="Neutral 3" xfId="314" xr:uid="{00000000-0005-0000-0000-00003A010000}"/>
    <cellStyle name="Neutral 4" xfId="315" xr:uid="{00000000-0005-0000-0000-00003B010000}"/>
    <cellStyle name="Neutral 5" xfId="316" xr:uid="{00000000-0005-0000-0000-00003C010000}"/>
    <cellStyle name="Normal" xfId="0" builtinId="0"/>
    <cellStyle name="Normal 2" xfId="632" xr:uid="{3E9DE55B-2A3C-4E34-B160-603F58743301}"/>
    <cellStyle name="Notiz 2" xfId="317" xr:uid="{00000000-0005-0000-0000-00003E010000}"/>
    <cellStyle name="Notiz 2 2" xfId="318" xr:uid="{00000000-0005-0000-0000-00003F010000}"/>
    <cellStyle name="Notiz 2 3" xfId="319" xr:uid="{00000000-0005-0000-0000-000040010000}"/>
    <cellStyle name="Notiz 2 4" xfId="320" xr:uid="{00000000-0005-0000-0000-000041010000}"/>
    <cellStyle name="Notiz 2 5" xfId="321" xr:uid="{00000000-0005-0000-0000-000042010000}"/>
    <cellStyle name="Notiz 3" xfId="322" xr:uid="{00000000-0005-0000-0000-000043010000}"/>
    <cellStyle name="Notiz 3 2" xfId="323" xr:uid="{00000000-0005-0000-0000-000044010000}"/>
    <cellStyle name="Notiz 3 3" xfId="324" xr:uid="{00000000-0005-0000-0000-000045010000}"/>
    <cellStyle name="Notiz 3 4" xfId="325" xr:uid="{00000000-0005-0000-0000-000046010000}"/>
    <cellStyle name="Notiz 3 5" xfId="326" xr:uid="{00000000-0005-0000-0000-000047010000}"/>
    <cellStyle name="Notiz 4" xfId="327" xr:uid="{00000000-0005-0000-0000-000048010000}"/>
    <cellStyle name="Notiz 4 2" xfId="328" xr:uid="{00000000-0005-0000-0000-000049010000}"/>
    <cellStyle name="Notiz 4 3" xfId="329" xr:uid="{00000000-0005-0000-0000-00004A010000}"/>
    <cellStyle name="Notiz 4 4" xfId="330" xr:uid="{00000000-0005-0000-0000-00004B010000}"/>
    <cellStyle name="Notiz 4 5" xfId="331" xr:uid="{00000000-0005-0000-0000-00004C010000}"/>
    <cellStyle name="Notiz 5" xfId="332" xr:uid="{00000000-0005-0000-0000-00004D010000}"/>
    <cellStyle name="Notiz 5 2" xfId="333" xr:uid="{00000000-0005-0000-0000-00004E010000}"/>
    <cellStyle name="Notiz 5 3" xfId="334" xr:uid="{00000000-0005-0000-0000-00004F010000}"/>
    <cellStyle name="Notiz 5 4" xfId="335" xr:uid="{00000000-0005-0000-0000-000050010000}"/>
    <cellStyle name="Notiz 5 5" xfId="336" xr:uid="{00000000-0005-0000-0000-000051010000}"/>
    <cellStyle name="Procent" xfId="628" builtinId="5"/>
    <cellStyle name="Schlecht 2" xfId="337" xr:uid="{00000000-0005-0000-0000-000053010000}"/>
    <cellStyle name="Schlecht 3" xfId="338" xr:uid="{00000000-0005-0000-0000-000054010000}"/>
    <cellStyle name="Schlecht 4" xfId="339" xr:uid="{00000000-0005-0000-0000-000055010000}"/>
    <cellStyle name="Schlecht 5" xfId="340" xr:uid="{00000000-0005-0000-0000-000056010000}"/>
    <cellStyle name="Standard 10" xfId="341" xr:uid="{00000000-0005-0000-0000-000057010000}"/>
    <cellStyle name="Standard 10 2" xfId="342" xr:uid="{00000000-0005-0000-0000-000058010000}"/>
    <cellStyle name="Standard 10 3" xfId="343" xr:uid="{00000000-0005-0000-0000-000059010000}"/>
    <cellStyle name="Standard 10 4" xfId="344" xr:uid="{00000000-0005-0000-0000-00005A010000}"/>
    <cellStyle name="Standard 10 5" xfId="345" xr:uid="{00000000-0005-0000-0000-00005B010000}"/>
    <cellStyle name="Standard 11" xfId="346" xr:uid="{00000000-0005-0000-0000-00005C010000}"/>
    <cellStyle name="Standard 11 2" xfId="347" xr:uid="{00000000-0005-0000-0000-00005D010000}"/>
    <cellStyle name="Standard 11 3" xfId="348" xr:uid="{00000000-0005-0000-0000-00005E010000}"/>
    <cellStyle name="Standard 11 4" xfId="349" xr:uid="{00000000-0005-0000-0000-00005F010000}"/>
    <cellStyle name="Standard 11 5" xfId="350" xr:uid="{00000000-0005-0000-0000-000060010000}"/>
    <cellStyle name="Standard 12" xfId="351" xr:uid="{00000000-0005-0000-0000-000061010000}"/>
    <cellStyle name="Standard 12 2" xfId="352" xr:uid="{00000000-0005-0000-0000-000062010000}"/>
    <cellStyle name="Standard 12 3" xfId="353" xr:uid="{00000000-0005-0000-0000-000063010000}"/>
    <cellStyle name="Standard 12 4" xfId="354" xr:uid="{00000000-0005-0000-0000-000064010000}"/>
    <cellStyle name="Standard 12 5" xfId="355" xr:uid="{00000000-0005-0000-0000-000065010000}"/>
    <cellStyle name="Standard 13" xfId="356" xr:uid="{00000000-0005-0000-0000-000066010000}"/>
    <cellStyle name="Standard 13 2" xfId="357" xr:uid="{00000000-0005-0000-0000-000067010000}"/>
    <cellStyle name="Standard 13 3" xfId="358" xr:uid="{00000000-0005-0000-0000-000068010000}"/>
    <cellStyle name="Standard 13 4" xfId="359" xr:uid="{00000000-0005-0000-0000-000069010000}"/>
    <cellStyle name="Standard 13 5" xfId="360" xr:uid="{00000000-0005-0000-0000-00006A010000}"/>
    <cellStyle name="Standard 14" xfId="361" xr:uid="{00000000-0005-0000-0000-00006B010000}"/>
    <cellStyle name="Standard 14 2" xfId="362" xr:uid="{00000000-0005-0000-0000-00006C010000}"/>
    <cellStyle name="Standard 14 3" xfId="363" xr:uid="{00000000-0005-0000-0000-00006D010000}"/>
    <cellStyle name="Standard 14 4" xfId="364" xr:uid="{00000000-0005-0000-0000-00006E010000}"/>
    <cellStyle name="Standard 14 5" xfId="365" xr:uid="{00000000-0005-0000-0000-00006F010000}"/>
    <cellStyle name="Standard 15" xfId="366" xr:uid="{00000000-0005-0000-0000-000070010000}"/>
    <cellStyle name="Standard 15 2" xfId="367" xr:uid="{00000000-0005-0000-0000-000071010000}"/>
    <cellStyle name="Standard 15 3" xfId="368" xr:uid="{00000000-0005-0000-0000-000072010000}"/>
    <cellStyle name="Standard 15 4" xfId="369" xr:uid="{00000000-0005-0000-0000-000073010000}"/>
    <cellStyle name="Standard 15 5" xfId="370" xr:uid="{00000000-0005-0000-0000-000074010000}"/>
    <cellStyle name="Standard 16" xfId="371" xr:uid="{00000000-0005-0000-0000-000075010000}"/>
    <cellStyle name="Standard 16 2" xfId="372" xr:uid="{00000000-0005-0000-0000-000076010000}"/>
    <cellStyle name="Standard 16 3" xfId="373" xr:uid="{00000000-0005-0000-0000-000077010000}"/>
    <cellStyle name="Standard 16 4" xfId="374" xr:uid="{00000000-0005-0000-0000-000078010000}"/>
    <cellStyle name="Standard 16 5" xfId="375" xr:uid="{00000000-0005-0000-0000-000079010000}"/>
    <cellStyle name="Standard 17" xfId="376" xr:uid="{00000000-0005-0000-0000-00007A010000}"/>
    <cellStyle name="Standard 17 2" xfId="377" xr:uid="{00000000-0005-0000-0000-00007B010000}"/>
    <cellStyle name="Standard 17 3" xfId="378" xr:uid="{00000000-0005-0000-0000-00007C010000}"/>
    <cellStyle name="Standard 17 4" xfId="379" xr:uid="{00000000-0005-0000-0000-00007D010000}"/>
    <cellStyle name="Standard 17 5" xfId="380" xr:uid="{00000000-0005-0000-0000-00007E010000}"/>
    <cellStyle name="Standard 18" xfId="381" xr:uid="{00000000-0005-0000-0000-00007F010000}"/>
    <cellStyle name="Standard 18 2" xfId="382" xr:uid="{00000000-0005-0000-0000-000080010000}"/>
    <cellStyle name="Standard 18 3" xfId="383" xr:uid="{00000000-0005-0000-0000-000081010000}"/>
    <cellStyle name="Standard 18 4" xfId="384" xr:uid="{00000000-0005-0000-0000-000082010000}"/>
    <cellStyle name="Standard 18 5" xfId="385" xr:uid="{00000000-0005-0000-0000-000083010000}"/>
    <cellStyle name="Standard 19" xfId="386" xr:uid="{00000000-0005-0000-0000-000084010000}"/>
    <cellStyle name="Standard 19 2" xfId="387" xr:uid="{00000000-0005-0000-0000-000085010000}"/>
    <cellStyle name="Standard 19 3" xfId="388" xr:uid="{00000000-0005-0000-0000-000086010000}"/>
    <cellStyle name="Standard 19 4" xfId="389" xr:uid="{00000000-0005-0000-0000-000087010000}"/>
    <cellStyle name="Standard 19 5" xfId="390" xr:uid="{00000000-0005-0000-0000-000088010000}"/>
    <cellStyle name="Standard 2" xfId="391" xr:uid="{00000000-0005-0000-0000-000089010000}"/>
    <cellStyle name="Standard 2 2" xfId="392" xr:uid="{00000000-0005-0000-0000-00008A010000}"/>
    <cellStyle name="Standard 2 3" xfId="393" xr:uid="{00000000-0005-0000-0000-00008B010000}"/>
    <cellStyle name="Standard 2 4" xfId="394" xr:uid="{00000000-0005-0000-0000-00008C010000}"/>
    <cellStyle name="Standard 2 5" xfId="395" xr:uid="{00000000-0005-0000-0000-00008D010000}"/>
    <cellStyle name="Standard 20" xfId="396" xr:uid="{00000000-0005-0000-0000-00008E010000}"/>
    <cellStyle name="Standard 20 2" xfId="397" xr:uid="{00000000-0005-0000-0000-00008F010000}"/>
    <cellStyle name="Standard 20 3" xfId="398" xr:uid="{00000000-0005-0000-0000-000090010000}"/>
    <cellStyle name="Standard 20 4" xfId="399" xr:uid="{00000000-0005-0000-0000-000091010000}"/>
    <cellStyle name="Standard 20 5" xfId="400" xr:uid="{00000000-0005-0000-0000-000092010000}"/>
    <cellStyle name="Standard 21" xfId="401" xr:uid="{00000000-0005-0000-0000-000093010000}"/>
    <cellStyle name="Standard 21 2" xfId="402" xr:uid="{00000000-0005-0000-0000-000094010000}"/>
    <cellStyle name="Standard 21 3" xfId="403" xr:uid="{00000000-0005-0000-0000-000095010000}"/>
    <cellStyle name="Standard 21 4" xfId="404" xr:uid="{00000000-0005-0000-0000-000096010000}"/>
    <cellStyle name="Standard 21 5" xfId="405" xr:uid="{00000000-0005-0000-0000-000097010000}"/>
    <cellStyle name="Standard 22" xfId="406" xr:uid="{00000000-0005-0000-0000-000098010000}"/>
    <cellStyle name="Standard 22 2" xfId="407" xr:uid="{00000000-0005-0000-0000-000099010000}"/>
    <cellStyle name="Standard 22 3" xfId="408" xr:uid="{00000000-0005-0000-0000-00009A010000}"/>
    <cellStyle name="Standard 22 4" xfId="409" xr:uid="{00000000-0005-0000-0000-00009B010000}"/>
    <cellStyle name="Standard 22 5" xfId="410" xr:uid="{00000000-0005-0000-0000-00009C010000}"/>
    <cellStyle name="Standard 23" xfId="411" xr:uid="{00000000-0005-0000-0000-00009D010000}"/>
    <cellStyle name="Standard 23 2" xfId="412" xr:uid="{00000000-0005-0000-0000-00009E010000}"/>
    <cellStyle name="Standard 23 3" xfId="413" xr:uid="{00000000-0005-0000-0000-00009F010000}"/>
    <cellStyle name="Standard 23 4" xfId="414" xr:uid="{00000000-0005-0000-0000-0000A0010000}"/>
    <cellStyle name="Standard 23 5" xfId="415" xr:uid="{00000000-0005-0000-0000-0000A1010000}"/>
    <cellStyle name="Standard 24" xfId="416" xr:uid="{00000000-0005-0000-0000-0000A2010000}"/>
    <cellStyle name="Standard 24 2" xfId="417" xr:uid="{00000000-0005-0000-0000-0000A3010000}"/>
    <cellStyle name="Standard 24 3" xfId="418" xr:uid="{00000000-0005-0000-0000-0000A4010000}"/>
    <cellStyle name="Standard 24 4" xfId="419" xr:uid="{00000000-0005-0000-0000-0000A5010000}"/>
    <cellStyle name="Standard 24 5" xfId="420" xr:uid="{00000000-0005-0000-0000-0000A6010000}"/>
    <cellStyle name="Standard 25" xfId="421" xr:uid="{00000000-0005-0000-0000-0000A7010000}"/>
    <cellStyle name="Standard 25 2" xfId="422" xr:uid="{00000000-0005-0000-0000-0000A8010000}"/>
    <cellStyle name="Standard 25 3" xfId="423" xr:uid="{00000000-0005-0000-0000-0000A9010000}"/>
    <cellStyle name="Standard 25 4" xfId="424" xr:uid="{00000000-0005-0000-0000-0000AA010000}"/>
    <cellStyle name="Standard 25 5" xfId="425" xr:uid="{00000000-0005-0000-0000-0000AB010000}"/>
    <cellStyle name="Standard 26" xfId="426" xr:uid="{00000000-0005-0000-0000-0000AC010000}"/>
    <cellStyle name="Standard 26 2" xfId="427" xr:uid="{00000000-0005-0000-0000-0000AD010000}"/>
    <cellStyle name="Standard 26 3" xfId="428" xr:uid="{00000000-0005-0000-0000-0000AE010000}"/>
    <cellStyle name="Standard 26 4" xfId="429" xr:uid="{00000000-0005-0000-0000-0000AF010000}"/>
    <cellStyle name="Standard 26 5" xfId="430" xr:uid="{00000000-0005-0000-0000-0000B0010000}"/>
    <cellStyle name="Standard 27" xfId="431" xr:uid="{00000000-0005-0000-0000-0000B1010000}"/>
    <cellStyle name="Standard 27 2" xfId="432" xr:uid="{00000000-0005-0000-0000-0000B2010000}"/>
    <cellStyle name="Standard 27 3" xfId="433" xr:uid="{00000000-0005-0000-0000-0000B3010000}"/>
    <cellStyle name="Standard 27 4" xfId="434" xr:uid="{00000000-0005-0000-0000-0000B4010000}"/>
    <cellStyle name="Standard 27 5" xfId="435" xr:uid="{00000000-0005-0000-0000-0000B5010000}"/>
    <cellStyle name="Standard 28" xfId="436" xr:uid="{00000000-0005-0000-0000-0000B6010000}"/>
    <cellStyle name="Standard 28 2" xfId="437" xr:uid="{00000000-0005-0000-0000-0000B7010000}"/>
    <cellStyle name="Standard 28 3" xfId="438" xr:uid="{00000000-0005-0000-0000-0000B8010000}"/>
    <cellStyle name="Standard 28 4" xfId="439" xr:uid="{00000000-0005-0000-0000-0000B9010000}"/>
    <cellStyle name="Standard 28 5" xfId="440" xr:uid="{00000000-0005-0000-0000-0000BA010000}"/>
    <cellStyle name="Standard 29" xfId="441" xr:uid="{00000000-0005-0000-0000-0000BB010000}"/>
    <cellStyle name="Standard 29 2" xfId="442" xr:uid="{00000000-0005-0000-0000-0000BC010000}"/>
    <cellStyle name="Standard 29 3" xfId="443" xr:uid="{00000000-0005-0000-0000-0000BD010000}"/>
    <cellStyle name="Standard 29 4" xfId="444" xr:uid="{00000000-0005-0000-0000-0000BE010000}"/>
    <cellStyle name="Standard 29 5" xfId="445" xr:uid="{00000000-0005-0000-0000-0000BF010000}"/>
    <cellStyle name="Standard 3" xfId="446" xr:uid="{00000000-0005-0000-0000-0000C0010000}"/>
    <cellStyle name="Standard 3 2" xfId="447" xr:uid="{00000000-0005-0000-0000-0000C1010000}"/>
    <cellStyle name="Standard 3 3" xfId="448" xr:uid="{00000000-0005-0000-0000-0000C2010000}"/>
    <cellStyle name="Standard 3 4" xfId="449" xr:uid="{00000000-0005-0000-0000-0000C3010000}"/>
    <cellStyle name="Standard 3 5" xfId="450" xr:uid="{00000000-0005-0000-0000-0000C4010000}"/>
    <cellStyle name="Standard 30" xfId="451" xr:uid="{00000000-0005-0000-0000-0000C5010000}"/>
    <cellStyle name="Standard 30 2" xfId="452" xr:uid="{00000000-0005-0000-0000-0000C6010000}"/>
    <cellStyle name="Standard 30 3" xfId="453" xr:uid="{00000000-0005-0000-0000-0000C7010000}"/>
    <cellStyle name="Standard 30 4" xfId="454" xr:uid="{00000000-0005-0000-0000-0000C8010000}"/>
    <cellStyle name="Standard 30 5" xfId="455" xr:uid="{00000000-0005-0000-0000-0000C9010000}"/>
    <cellStyle name="Standard 31" xfId="456" xr:uid="{00000000-0005-0000-0000-0000CA010000}"/>
    <cellStyle name="Standard 31 2" xfId="457" xr:uid="{00000000-0005-0000-0000-0000CB010000}"/>
    <cellStyle name="Standard 31 3" xfId="458" xr:uid="{00000000-0005-0000-0000-0000CC010000}"/>
    <cellStyle name="Standard 31 4" xfId="459" xr:uid="{00000000-0005-0000-0000-0000CD010000}"/>
    <cellStyle name="Standard 31 5" xfId="460" xr:uid="{00000000-0005-0000-0000-0000CE010000}"/>
    <cellStyle name="Standard 32" xfId="461" xr:uid="{00000000-0005-0000-0000-0000CF010000}"/>
    <cellStyle name="Standard 32 2" xfId="462" xr:uid="{00000000-0005-0000-0000-0000D0010000}"/>
    <cellStyle name="Standard 32 3" xfId="463" xr:uid="{00000000-0005-0000-0000-0000D1010000}"/>
    <cellStyle name="Standard 32 4" xfId="464" xr:uid="{00000000-0005-0000-0000-0000D2010000}"/>
    <cellStyle name="Standard 32 5" xfId="465" xr:uid="{00000000-0005-0000-0000-0000D3010000}"/>
    <cellStyle name="Standard 33" xfId="466" xr:uid="{00000000-0005-0000-0000-0000D4010000}"/>
    <cellStyle name="Standard 33 2" xfId="467" xr:uid="{00000000-0005-0000-0000-0000D5010000}"/>
    <cellStyle name="Standard 33 3" xfId="468" xr:uid="{00000000-0005-0000-0000-0000D6010000}"/>
    <cellStyle name="Standard 33 4" xfId="469" xr:uid="{00000000-0005-0000-0000-0000D7010000}"/>
    <cellStyle name="Standard 33 5" xfId="470" xr:uid="{00000000-0005-0000-0000-0000D8010000}"/>
    <cellStyle name="Standard 34" xfId="471" xr:uid="{00000000-0005-0000-0000-0000D9010000}"/>
    <cellStyle name="Standard 34 2" xfId="472" xr:uid="{00000000-0005-0000-0000-0000DA010000}"/>
    <cellStyle name="Standard 34 3" xfId="473" xr:uid="{00000000-0005-0000-0000-0000DB010000}"/>
    <cellStyle name="Standard 34 4" xfId="474" xr:uid="{00000000-0005-0000-0000-0000DC010000}"/>
    <cellStyle name="Standard 34 5" xfId="475" xr:uid="{00000000-0005-0000-0000-0000DD010000}"/>
    <cellStyle name="Standard 35" xfId="476" xr:uid="{00000000-0005-0000-0000-0000DE010000}"/>
    <cellStyle name="Standard 35 2" xfId="477" xr:uid="{00000000-0005-0000-0000-0000DF010000}"/>
    <cellStyle name="Standard 35 3" xfId="478" xr:uid="{00000000-0005-0000-0000-0000E0010000}"/>
    <cellStyle name="Standard 35 4" xfId="479" xr:uid="{00000000-0005-0000-0000-0000E1010000}"/>
    <cellStyle name="Standard 35 5" xfId="480" xr:uid="{00000000-0005-0000-0000-0000E2010000}"/>
    <cellStyle name="Standard 36" xfId="481" xr:uid="{00000000-0005-0000-0000-0000E3010000}"/>
    <cellStyle name="Standard 36 2" xfId="482" xr:uid="{00000000-0005-0000-0000-0000E4010000}"/>
    <cellStyle name="Standard 36 3" xfId="483" xr:uid="{00000000-0005-0000-0000-0000E5010000}"/>
    <cellStyle name="Standard 36 4" xfId="484" xr:uid="{00000000-0005-0000-0000-0000E6010000}"/>
    <cellStyle name="Standard 36 5" xfId="485" xr:uid="{00000000-0005-0000-0000-0000E7010000}"/>
    <cellStyle name="Standard 37" xfId="486" xr:uid="{00000000-0005-0000-0000-0000E8010000}"/>
    <cellStyle name="Standard 37 2" xfId="487" xr:uid="{00000000-0005-0000-0000-0000E9010000}"/>
    <cellStyle name="Standard 37 3" xfId="488" xr:uid="{00000000-0005-0000-0000-0000EA010000}"/>
    <cellStyle name="Standard 37 4" xfId="489" xr:uid="{00000000-0005-0000-0000-0000EB010000}"/>
    <cellStyle name="Standard 37 5" xfId="490" xr:uid="{00000000-0005-0000-0000-0000EC010000}"/>
    <cellStyle name="Standard 38" xfId="491" xr:uid="{00000000-0005-0000-0000-0000ED010000}"/>
    <cellStyle name="Standard 38 2" xfId="492" xr:uid="{00000000-0005-0000-0000-0000EE010000}"/>
    <cellStyle name="Standard 38 3" xfId="493" xr:uid="{00000000-0005-0000-0000-0000EF010000}"/>
    <cellStyle name="Standard 38 4" xfId="494" xr:uid="{00000000-0005-0000-0000-0000F0010000}"/>
    <cellStyle name="Standard 38 5" xfId="495" xr:uid="{00000000-0005-0000-0000-0000F1010000}"/>
    <cellStyle name="Standard 39" xfId="496" xr:uid="{00000000-0005-0000-0000-0000F2010000}"/>
    <cellStyle name="Standard 39 2" xfId="497" xr:uid="{00000000-0005-0000-0000-0000F3010000}"/>
    <cellStyle name="Standard 39 3" xfId="498" xr:uid="{00000000-0005-0000-0000-0000F4010000}"/>
    <cellStyle name="Standard 39 4" xfId="499" xr:uid="{00000000-0005-0000-0000-0000F5010000}"/>
    <cellStyle name="Standard 39 5" xfId="500" xr:uid="{00000000-0005-0000-0000-0000F6010000}"/>
    <cellStyle name="Standard 4" xfId="501" xr:uid="{00000000-0005-0000-0000-0000F7010000}"/>
    <cellStyle name="Standard 4 2" xfId="502" xr:uid="{00000000-0005-0000-0000-0000F8010000}"/>
    <cellStyle name="Standard 4 3" xfId="503" xr:uid="{00000000-0005-0000-0000-0000F9010000}"/>
    <cellStyle name="Standard 4 4" xfId="504" xr:uid="{00000000-0005-0000-0000-0000FA010000}"/>
    <cellStyle name="Standard 4 5" xfId="505" xr:uid="{00000000-0005-0000-0000-0000FB010000}"/>
    <cellStyle name="Standard 40" xfId="506" xr:uid="{00000000-0005-0000-0000-0000FC010000}"/>
    <cellStyle name="Standard 40 2" xfId="507" xr:uid="{00000000-0005-0000-0000-0000FD010000}"/>
    <cellStyle name="Standard 40 3" xfId="508" xr:uid="{00000000-0005-0000-0000-0000FE010000}"/>
    <cellStyle name="Standard 40 4" xfId="509" xr:uid="{00000000-0005-0000-0000-0000FF010000}"/>
    <cellStyle name="Standard 40 5" xfId="510" xr:uid="{00000000-0005-0000-0000-000000020000}"/>
    <cellStyle name="Standard 41" xfId="511" xr:uid="{00000000-0005-0000-0000-000001020000}"/>
    <cellStyle name="Standard 41 2" xfId="512" xr:uid="{00000000-0005-0000-0000-000002020000}"/>
    <cellStyle name="Standard 41 3" xfId="513" xr:uid="{00000000-0005-0000-0000-000003020000}"/>
    <cellStyle name="Standard 41 4" xfId="514" xr:uid="{00000000-0005-0000-0000-000004020000}"/>
    <cellStyle name="Standard 41 5" xfId="515" xr:uid="{00000000-0005-0000-0000-000005020000}"/>
    <cellStyle name="Standard 42" xfId="516" xr:uid="{00000000-0005-0000-0000-000006020000}"/>
    <cellStyle name="Standard 42 2" xfId="517" xr:uid="{00000000-0005-0000-0000-000007020000}"/>
    <cellStyle name="Standard 42 3" xfId="518" xr:uid="{00000000-0005-0000-0000-000008020000}"/>
    <cellStyle name="Standard 42 4" xfId="519" xr:uid="{00000000-0005-0000-0000-000009020000}"/>
    <cellStyle name="Standard 42 5" xfId="520" xr:uid="{00000000-0005-0000-0000-00000A020000}"/>
    <cellStyle name="Standard 43" xfId="521" xr:uid="{00000000-0005-0000-0000-00000B020000}"/>
    <cellStyle name="Standard 43 2" xfId="522" xr:uid="{00000000-0005-0000-0000-00000C020000}"/>
    <cellStyle name="Standard 43 3" xfId="523" xr:uid="{00000000-0005-0000-0000-00000D020000}"/>
    <cellStyle name="Standard 43 4" xfId="524" xr:uid="{00000000-0005-0000-0000-00000E020000}"/>
    <cellStyle name="Standard 43 5" xfId="525" xr:uid="{00000000-0005-0000-0000-00000F020000}"/>
    <cellStyle name="Standard 44" xfId="526" xr:uid="{00000000-0005-0000-0000-000010020000}"/>
    <cellStyle name="Standard 44 2" xfId="527" xr:uid="{00000000-0005-0000-0000-000011020000}"/>
    <cellStyle name="Standard 44 3" xfId="528" xr:uid="{00000000-0005-0000-0000-000012020000}"/>
    <cellStyle name="Standard 44 4" xfId="529" xr:uid="{00000000-0005-0000-0000-000013020000}"/>
    <cellStyle name="Standard 44 5" xfId="530" xr:uid="{00000000-0005-0000-0000-000014020000}"/>
    <cellStyle name="Standard 45" xfId="531" xr:uid="{00000000-0005-0000-0000-000015020000}"/>
    <cellStyle name="Standard 45 2" xfId="532" xr:uid="{00000000-0005-0000-0000-000016020000}"/>
    <cellStyle name="Standard 45 3" xfId="533" xr:uid="{00000000-0005-0000-0000-000017020000}"/>
    <cellStyle name="Standard 45 4" xfId="534" xr:uid="{00000000-0005-0000-0000-000018020000}"/>
    <cellStyle name="Standard 45 5" xfId="535" xr:uid="{00000000-0005-0000-0000-000019020000}"/>
    <cellStyle name="Standard 46" xfId="536" xr:uid="{00000000-0005-0000-0000-00001A020000}"/>
    <cellStyle name="Standard 46 2" xfId="537" xr:uid="{00000000-0005-0000-0000-00001B020000}"/>
    <cellStyle name="Standard 46 3" xfId="538" xr:uid="{00000000-0005-0000-0000-00001C020000}"/>
    <cellStyle name="Standard 46 4" xfId="539" xr:uid="{00000000-0005-0000-0000-00001D020000}"/>
    <cellStyle name="Standard 46 5" xfId="540" xr:uid="{00000000-0005-0000-0000-00001E020000}"/>
    <cellStyle name="Standard 47" xfId="541" xr:uid="{00000000-0005-0000-0000-00001F020000}"/>
    <cellStyle name="Standard 47 2" xfId="542" xr:uid="{00000000-0005-0000-0000-000020020000}"/>
    <cellStyle name="Standard 47 3" xfId="543" xr:uid="{00000000-0005-0000-0000-000021020000}"/>
    <cellStyle name="Standard 47 4" xfId="544" xr:uid="{00000000-0005-0000-0000-000022020000}"/>
    <cellStyle name="Standard 47 5" xfId="545" xr:uid="{00000000-0005-0000-0000-000023020000}"/>
    <cellStyle name="Standard 48" xfId="546" xr:uid="{00000000-0005-0000-0000-000024020000}"/>
    <cellStyle name="Standard 48 2" xfId="547" xr:uid="{00000000-0005-0000-0000-000025020000}"/>
    <cellStyle name="Standard 48 3" xfId="548" xr:uid="{00000000-0005-0000-0000-000026020000}"/>
    <cellStyle name="Standard 48 4" xfId="549" xr:uid="{00000000-0005-0000-0000-000027020000}"/>
    <cellStyle name="Standard 48 5" xfId="550" xr:uid="{00000000-0005-0000-0000-000028020000}"/>
    <cellStyle name="Standard 49" xfId="551" xr:uid="{00000000-0005-0000-0000-000029020000}"/>
    <cellStyle name="Standard 49 2" xfId="552" xr:uid="{00000000-0005-0000-0000-00002A020000}"/>
    <cellStyle name="Standard 49 3" xfId="553" xr:uid="{00000000-0005-0000-0000-00002B020000}"/>
    <cellStyle name="Standard 49 4" xfId="554" xr:uid="{00000000-0005-0000-0000-00002C020000}"/>
    <cellStyle name="Standard 49 5" xfId="555" xr:uid="{00000000-0005-0000-0000-00002D020000}"/>
    <cellStyle name="Standard 5" xfId="556" xr:uid="{00000000-0005-0000-0000-00002E020000}"/>
    <cellStyle name="Standard 5 2" xfId="557" xr:uid="{00000000-0005-0000-0000-00002F020000}"/>
    <cellStyle name="Standard 5 3" xfId="558" xr:uid="{00000000-0005-0000-0000-000030020000}"/>
    <cellStyle name="Standard 5 4" xfId="559" xr:uid="{00000000-0005-0000-0000-000031020000}"/>
    <cellStyle name="Standard 5 5" xfId="560" xr:uid="{00000000-0005-0000-0000-000032020000}"/>
    <cellStyle name="Standard 50" xfId="561" xr:uid="{00000000-0005-0000-0000-000033020000}"/>
    <cellStyle name="Standard 50 2" xfId="562" xr:uid="{00000000-0005-0000-0000-000034020000}"/>
    <cellStyle name="Standard 50 3" xfId="563" xr:uid="{00000000-0005-0000-0000-000035020000}"/>
    <cellStyle name="Standard 50 4" xfId="564" xr:uid="{00000000-0005-0000-0000-000036020000}"/>
    <cellStyle name="Standard 50 5" xfId="565" xr:uid="{00000000-0005-0000-0000-000037020000}"/>
    <cellStyle name="Standard 51" xfId="566" xr:uid="{00000000-0005-0000-0000-000038020000}"/>
    <cellStyle name="Standard 51 2" xfId="567" xr:uid="{00000000-0005-0000-0000-000039020000}"/>
    <cellStyle name="Standard 51 3" xfId="568" xr:uid="{00000000-0005-0000-0000-00003A020000}"/>
    <cellStyle name="Standard 51 4" xfId="569" xr:uid="{00000000-0005-0000-0000-00003B020000}"/>
    <cellStyle name="Standard 51 5" xfId="570" xr:uid="{00000000-0005-0000-0000-00003C020000}"/>
    <cellStyle name="Standard 52" xfId="571" xr:uid="{00000000-0005-0000-0000-00003D020000}"/>
    <cellStyle name="Standard 52 2" xfId="572" xr:uid="{00000000-0005-0000-0000-00003E020000}"/>
    <cellStyle name="Standard 52 3" xfId="573" xr:uid="{00000000-0005-0000-0000-00003F020000}"/>
    <cellStyle name="Standard 52 4" xfId="574" xr:uid="{00000000-0005-0000-0000-000040020000}"/>
    <cellStyle name="Standard 52 5" xfId="575" xr:uid="{00000000-0005-0000-0000-000041020000}"/>
    <cellStyle name="Standard 53" xfId="576" xr:uid="{00000000-0005-0000-0000-000042020000}"/>
    <cellStyle name="Standard 53 2" xfId="577" xr:uid="{00000000-0005-0000-0000-000043020000}"/>
    <cellStyle name="Standard 53 3" xfId="578" xr:uid="{00000000-0005-0000-0000-000044020000}"/>
    <cellStyle name="Standard 53 4" xfId="579" xr:uid="{00000000-0005-0000-0000-000045020000}"/>
    <cellStyle name="Standard 53 5" xfId="580" xr:uid="{00000000-0005-0000-0000-000046020000}"/>
    <cellStyle name="Standard 7" xfId="581" xr:uid="{00000000-0005-0000-0000-000047020000}"/>
    <cellStyle name="Standard 7 2" xfId="582" xr:uid="{00000000-0005-0000-0000-000048020000}"/>
    <cellStyle name="Standard 7 3" xfId="583" xr:uid="{00000000-0005-0000-0000-000049020000}"/>
    <cellStyle name="Standard 7 4" xfId="584" xr:uid="{00000000-0005-0000-0000-00004A020000}"/>
    <cellStyle name="Standard 7 5" xfId="585" xr:uid="{00000000-0005-0000-0000-00004B020000}"/>
    <cellStyle name="Standard 8" xfId="586" xr:uid="{00000000-0005-0000-0000-00004C020000}"/>
    <cellStyle name="Standard 8 2" xfId="587" xr:uid="{00000000-0005-0000-0000-00004D020000}"/>
    <cellStyle name="Standard 8 3" xfId="588" xr:uid="{00000000-0005-0000-0000-00004E020000}"/>
    <cellStyle name="Standard 8 4" xfId="589" xr:uid="{00000000-0005-0000-0000-00004F020000}"/>
    <cellStyle name="Standard 8 5" xfId="590" xr:uid="{00000000-0005-0000-0000-000050020000}"/>
    <cellStyle name="Standard 9" xfId="591" xr:uid="{00000000-0005-0000-0000-000051020000}"/>
    <cellStyle name="Standard 9 2" xfId="592" xr:uid="{00000000-0005-0000-0000-000052020000}"/>
    <cellStyle name="Standard 9 3" xfId="593" xr:uid="{00000000-0005-0000-0000-000053020000}"/>
    <cellStyle name="Standard 9 4" xfId="594" xr:uid="{00000000-0005-0000-0000-000054020000}"/>
    <cellStyle name="Standard 9 5" xfId="595" xr:uid="{00000000-0005-0000-0000-000055020000}"/>
    <cellStyle name="Standard_Bewert.faktoren" xfId="629" xr:uid="{00000000-0005-0000-0000-000056020000}"/>
    <cellStyle name="Standard_Ergebnistabelle" xfId="630" xr:uid="{00000000-0005-0000-0000-000057020000}"/>
    <cellStyle name="Verknüpfte Zelle 2" xfId="616" xr:uid="{00000000-0005-0000-0000-000058020000}"/>
    <cellStyle name="Verknüpfte Zelle 3" xfId="617" xr:uid="{00000000-0005-0000-0000-000059020000}"/>
    <cellStyle name="Verknüpfte Zelle 4" xfId="618" xr:uid="{00000000-0005-0000-0000-00005A020000}"/>
    <cellStyle name="Verknüpfte Zelle 5" xfId="619" xr:uid="{00000000-0005-0000-0000-00005B020000}"/>
    <cellStyle name="Warnender Text 2" xfId="620" xr:uid="{00000000-0005-0000-0000-00005C020000}"/>
    <cellStyle name="Warnender Text 3" xfId="621" xr:uid="{00000000-0005-0000-0000-00005D020000}"/>
    <cellStyle name="Warnender Text 4" xfId="622" xr:uid="{00000000-0005-0000-0000-00005E020000}"/>
    <cellStyle name="Warnender Text 5" xfId="623" xr:uid="{00000000-0005-0000-0000-00005F020000}"/>
    <cellStyle name="Überschrift 1 2" xfId="596" xr:uid="{00000000-0005-0000-0000-000060020000}"/>
    <cellStyle name="Überschrift 1 3" xfId="597" xr:uid="{00000000-0005-0000-0000-000061020000}"/>
    <cellStyle name="Überschrift 1 4" xfId="598" xr:uid="{00000000-0005-0000-0000-000062020000}"/>
    <cellStyle name="Überschrift 1 5" xfId="599" xr:uid="{00000000-0005-0000-0000-000063020000}"/>
    <cellStyle name="Überschrift 2 2" xfId="600" xr:uid="{00000000-0005-0000-0000-000064020000}"/>
    <cellStyle name="Überschrift 2 3" xfId="601" xr:uid="{00000000-0005-0000-0000-000065020000}"/>
    <cellStyle name="Überschrift 2 4" xfId="602" xr:uid="{00000000-0005-0000-0000-000066020000}"/>
    <cellStyle name="Überschrift 2 5" xfId="603" xr:uid="{00000000-0005-0000-0000-000067020000}"/>
    <cellStyle name="Überschrift 3 2" xfId="604" xr:uid="{00000000-0005-0000-0000-000068020000}"/>
    <cellStyle name="Überschrift 3 3" xfId="605" xr:uid="{00000000-0005-0000-0000-000069020000}"/>
    <cellStyle name="Überschrift 3 4" xfId="606" xr:uid="{00000000-0005-0000-0000-00006A020000}"/>
    <cellStyle name="Überschrift 3 5" xfId="607" xr:uid="{00000000-0005-0000-0000-00006B020000}"/>
    <cellStyle name="Überschrift 4 2" xfId="608" xr:uid="{00000000-0005-0000-0000-00006C020000}"/>
    <cellStyle name="Überschrift 4 3" xfId="609" xr:uid="{00000000-0005-0000-0000-00006D020000}"/>
    <cellStyle name="Überschrift 4 4" xfId="610" xr:uid="{00000000-0005-0000-0000-00006E020000}"/>
    <cellStyle name="Überschrift 4 5" xfId="611" xr:uid="{00000000-0005-0000-0000-00006F020000}"/>
    <cellStyle name="Überschrift 5" xfId="612" xr:uid="{00000000-0005-0000-0000-000070020000}"/>
    <cellStyle name="Überschrift 6" xfId="613" xr:uid="{00000000-0005-0000-0000-000071020000}"/>
    <cellStyle name="Überschrift 7" xfId="614" xr:uid="{00000000-0005-0000-0000-000072020000}"/>
    <cellStyle name="Überschrift 8" xfId="615" xr:uid="{00000000-0005-0000-0000-000073020000}"/>
    <cellStyle name="Zelle überprüfen 2" xfId="624" xr:uid="{00000000-0005-0000-0000-000074020000}"/>
    <cellStyle name="Zelle überprüfen 3" xfId="625" xr:uid="{00000000-0005-0000-0000-000075020000}"/>
    <cellStyle name="Zelle überprüfen 4" xfId="626" xr:uid="{00000000-0005-0000-0000-000076020000}"/>
    <cellStyle name="Zelle überprüfen 5" xfId="627" xr:uid="{00000000-0005-0000-0000-000077020000}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CC00"/>
        </patternFill>
      </fill>
    </dxf>
    <dxf>
      <fill>
        <patternFill>
          <bgColor rgb="FFA0FF21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CC000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00"/>
      <color rgb="FFD47600"/>
      <color rgb="FFA5D867"/>
      <color rgb="FFCC0000"/>
      <color rgb="FFFF6600"/>
      <color rgb="FFFFCC66"/>
      <color rgb="FFA0FF21"/>
      <color rgb="FF66FF99"/>
      <color rgb="FF99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7</xdr:col>
          <xdr:colOff>742950</xdr:colOff>
          <xdr:row>48</xdr:row>
          <xdr:rowOff>390525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7</xdr:col>
          <xdr:colOff>752475</xdr:colOff>
          <xdr:row>50</xdr:row>
          <xdr:rowOff>9525</xdr:rowOff>
        </xdr:to>
        <xdr:sp macro="" textlink="">
          <xdr:nvSpPr>
            <xdr:cNvPr id="2050" name="Check Box 2" descr="Ich versichere, dass alle eingetragenen Bewertungen auf Plausibilität überprüft wurden und gemäß den DGNB Anforderungen vorgenommen wurden.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9525</xdr:rowOff>
        </xdr:from>
        <xdr:to>
          <xdr:col>7</xdr:col>
          <xdr:colOff>752475</xdr:colOff>
          <xdr:row>56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9525</xdr:rowOff>
        </xdr:from>
        <xdr:to>
          <xdr:col>7</xdr:col>
          <xdr:colOff>733425</xdr:colOff>
          <xdr:row>57</xdr:row>
          <xdr:rowOff>9525</xdr:rowOff>
        </xdr:to>
        <xdr:sp macro="" textlink="">
          <xdr:nvSpPr>
            <xdr:cNvPr id="2052" name="Check Box 4" descr="Ich versichere, dass alle eingetragenen Bewertungen auf Plausibilität überprüft wurden und gemäß den DGNB Anforderungen vorgenommen wurden.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0</xdr:rowOff>
        </xdr:from>
        <xdr:to>
          <xdr:col>7</xdr:col>
          <xdr:colOff>742950</xdr:colOff>
          <xdr:row>56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152400</xdr:colOff>
      <xdr:row>0</xdr:row>
      <xdr:rowOff>31376</xdr:rowOff>
    </xdr:from>
    <xdr:to>
      <xdr:col>24</xdr:col>
      <xdr:colOff>251642</xdr:colOff>
      <xdr:row>3</xdr:row>
      <xdr:rowOff>125506</xdr:rowOff>
    </xdr:to>
    <xdr:pic>
      <xdr:nvPicPr>
        <xdr:cNvPr id="3" name="Grafik 2" descr="DGNB_WaveQuad_Colour_211209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15" t="3976" r="16109" b="9091"/>
        <a:stretch>
          <a:fillRect/>
        </a:stretch>
      </xdr:blipFill>
      <xdr:spPr bwMode="auto">
        <a:xfrm>
          <a:off x="16649700" y="31376"/>
          <a:ext cx="804092" cy="684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333376</xdr:colOff>
      <xdr:row>0</xdr:row>
      <xdr:rowOff>88526</xdr:rowOff>
    </xdr:from>
    <xdr:to>
      <xdr:col>15</xdr:col>
      <xdr:colOff>192180</xdr:colOff>
      <xdr:row>5</xdr:row>
      <xdr:rowOff>53900</xdr:rowOff>
    </xdr:to>
    <xdr:pic>
      <xdr:nvPicPr>
        <xdr:cNvPr id="5" name="Grafik 2" descr="DGNB_WaveQuad_Colour_211209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15" t="3976" r="16109" b="9091"/>
        <a:stretch>
          <a:fillRect/>
        </a:stretch>
      </xdr:blipFill>
      <xdr:spPr bwMode="auto">
        <a:xfrm>
          <a:off x="11877676" y="88526"/>
          <a:ext cx="916079" cy="813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%20Raffns&#248;e/Dropbox%20(GBC%20Denmark)/Green%20Building%20Council%20Denmark/Kriterieudvalg/kontor/version%202016/LCC/LCC%20beregning%20af%20po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amlet score"/>
      <sheetName val="Score ECO1.1"/>
      <sheetName val="Stamdata"/>
      <sheetName val="Forsyning"/>
      <sheetName val="Beregningsforudsætninger"/>
      <sheetName val="Vejledning"/>
      <sheetName val="Om værktøjet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Albertslund</v>
          </cell>
          <cell r="C26">
            <v>1.05</v>
          </cell>
        </row>
        <row r="27">
          <cell r="B27" t="str">
            <v>Allerød</v>
          </cell>
          <cell r="C27">
            <v>1.05</v>
          </cell>
        </row>
        <row r="28">
          <cell r="B28" t="str">
            <v>Assens</v>
          </cell>
          <cell r="C28">
            <v>0.95</v>
          </cell>
        </row>
        <row r="29">
          <cell r="B29" t="str">
            <v>Ballerup</v>
          </cell>
          <cell r="C29">
            <v>1.05</v>
          </cell>
        </row>
        <row r="30">
          <cell r="B30" t="str">
            <v>Billund</v>
          </cell>
          <cell r="C30">
            <v>0.9</v>
          </cell>
        </row>
        <row r="31">
          <cell r="B31" t="str">
            <v>Bornholm</v>
          </cell>
          <cell r="C31">
            <v>1</v>
          </cell>
        </row>
        <row r="32">
          <cell r="B32" t="str">
            <v>Brøndby</v>
          </cell>
          <cell r="C32">
            <v>1.05</v>
          </cell>
        </row>
        <row r="33">
          <cell r="B33" t="str">
            <v>Brønderslev</v>
          </cell>
          <cell r="C33">
            <v>0.85</v>
          </cell>
        </row>
        <row r="34">
          <cell r="B34" t="str">
            <v>Dragør</v>
          </cell>
          <cell r="C34">
            <v>1.05</v>
          </cell>
        </row>
        <row r="35">
          <cell r="B35" t="str">
            <v>Egedal</v>
          </cell>
          <cell r="C35">
            <v>1.05</v>
          </cell>
        </row>
        <row r="36">
          <cell r="B36" t="str">
            <v>Esbjerg</v>
          </cell>
          <cell r="C36">
            <v>0.9</v>
          </cell>
        </row>
        <row r="37">
          <cell r="B37" t="str">
            <v>Fanø</v>
          </cell>
          <cell r="C37">
            <v>0.9</v>
          </cell>
        </row>
        <row r="38">
          <cell r="B38" t="str">
            <v>Favrskov</v>
          </cell>
          <cell r="C38">
            <v>0.85</v>
          </cell>
        </row>
        <row r="39">
          <cell r="B39" t="str">
            <v>Faxe</v>
          </cell>
          <cell r="C39">
            <v>1</v>
          </cell>
        </row>
        <row r="40">
          <cell r="B40" t="str">
            <v>Fredensborg</v>
          </cell>
          <cell r="C40">
            <v>1.05</v>
          </cell>
        </row>
        <row r="41">
          <cell r="B41" t="str">
            <v>Fredericia</v>
          </cell>
          <cell r="C41">
            <v>0.95</v>
          </cell>
        </row>
        <row r="42">
          <cell r="B42" t="str">
            <v>Frederiksberg</v>
          </cell>
          <cell r="C42">
            <v>1.05</v>
          </cell>
        </row>
        <row r="43">
          <cell r="B43" t="str">
            <v>Frederikshavn</v>
          </cell>
          <cell r="C43">
            <v>0.85</v>
          </cell>
        </row>
        <row r="44">
          <cell r="B44" t="str">
            <v>Frederikssund</v>
          </cell>
          <cell r="C44">
            <v>1.05</v>
          </cell>
        </row>
        <row r="45">
          <cell r="B45" t="str">
            <v>Furesø</v>
          </cell>
          <cell r="C45">
            <v>1.05</v>
          </cell>
        </row>
        <row r="46">
          <cell r="B46" t="str">
            <v>Faaborg-Midtfyn</v>
          </cell>
          <cell r="C46">
            <v>0.95</v>
          </cell>
        </row>
        <row r="47">
          <cell r="B47" t="str">
            <v>Gentofte</v>
          </cell>
          <cell r="C47">
            <v>1.05</v>
          </cell>
        </row>
        <row r="48">
          <cell r="B48" t="str">
            <v>Gladsaxe</v>
          </cell>
          <cell r="C48">
            <v>1.05</v>
          </cell>
        </row>
        <row r="49">
          <cell r="B49" t="str">
            <v>Glostrup</v>
          </cell>
          <cell r="C49">
            <v>1.05</v>
          </cell>
        </row>
        <row r="50">
          <cell r="B50" t="str">
            <v>Greve</v>
          </cell>
          <cell r="C50">
            <v>1.05</v>
          </cell>
        </row>
        <row r="51">
          <cell r="B51" t="str">
            <v>Gribskov</v>
          </cell>
          <cell r="C51">
            <v>1.05</v>
          </cell>
        </row>
        <row r="52">
          <cell r="B52" t="str">
            <v>Guldborgsund</v>
          </cell>
          <cell r="C52">
            <v>0.9</v>
          </cell>
        </row>
        <row r="53">
          <cell r="B53" t="str">
            <v>Haderslev</v>
          </cell>
          <cell r="C53">
            <v>0.9</v>
          </cell>
        </row>
        <row r="54">
          <cell r="B54" t="str">
            <v>Halsnæs</v>
          </cell>
          <cell r="C54">
            <v>1.05</v>
          </cell>
        </row>
        <row r="55">
          <cell r="B55" t="str">
            <v>Hedensted</v>
          </cell>
          <cell r="C55">
            <v>0.85</v>
          </cell>
        </row>
        <row r="56">
          <cell r="B56" t="str">
            <v>Helsingør</v>
          </cell>
          <cell r="C56">
            <v>1.05</v>
          </cell>
        </row>
        <row r="57">
          <cell r="B57" t="str">
            <v>Herlev</v>
          </cell>
          <cell r="C57">
            <v>1.05</v>
          </cell>
        </row>
        <row r="58">
          <cell r="B58" t="str">
            <v>Herning</v>
          </cell>
          <cell r="C58">
            <v>0.85</v>
          </cell>
        </row>
        <row r="59">
          <cell r="B59" t="str">
            <v>Hillerød</v>
          </cell>
          <cell r="C59">
            <v>1.05</v>
          </cell>
        </row>
        <row r="60">
          <cell r="B60" t="str">
            <v>Hjørring</v>
          </cell>
          <cell r="C60">
            <v>0.85</v>
          </cell>
        </row>
        <row r="61">
          <cell r="B61" t="str">
            <v>Holbæk</v>
          </cell>
          <cell r="C61">
            <v>1</v>
          </cell>
        </row>
        <row r="62">
          <cell r="B62" t="str">
            <v>Holstebro</v>
          </cell>
          <cell r="C62">
            <v>0.85</v>
          </cell>
        </row>
        <row r="63">
          <cell r="B63" t="str">
            <v>Horsens</v>
          </cell>
          <cell r="C63">
            <v>0.85</v>
          </cell>
        </row>
        <row r="64">
          <cell r="B64" t="str">
            <v>Hvidovre</v>
          </cell>
          <cell r="C64">
            <v>1.05</v>
          </cell>
        </row>
        <row r="65">
          <cell r="B65" t="str">
            <v>Høje-Taastrup</v>
          </cell>
          <cell r="C65">
            <v>1.05</v>
          </cell>
        </row>
        <row r="66">
          <cell r="B66" t="str">
            <v>Hørsholm</v>
          </cell>
          <cell r="C66">
            <v>1.05</v>
          </cell>
        </row>
        <row r="67">
          <cell r="B67" t="str">
            <v>Ikast-Brande</v>
          </cell>
          <cell r="C67">
            <v>0.85</v>
          </cell>
        </row>
        <row r="68">
          <cell r="B68" t="str">
            <v>Ishøj</v>
          </cell>
          <cell r="C68">
            <v>1.05</v>
          </cell>
        </row>
        <row r="69">
          <cell r="B69" t="str">
            <v>Jammerbugt</v>
          </cell>
          <cell r="C69">
            <v>0.85</v>
          </cell>
        </row>
        <row r="70">
          <cell r="B70" t="str">
            <v>Kalundborg</v>
          </cell>
          <cell r="C70">
            <v>1</v>
          </cell>
        </row>
        <row r="71">
          <cell r="B71" t="str">
            <v>Kerteminde</v>
          </cell>
          <cell r="C71">
            <v>0.95</v>
          </cell>
        </row>
        <row r="72">
          <cell r="B72" t="str">
            <v>Kolding</v>
          </cell>
          <cell r="C72">
            <v>0.95</v>
          </cell>
        </row>
        <row r="73">
          <cell r="B73" t="str">
            <v>København</v>
          </cell>
          <cell r="C73">
            <v>1.05</v>
          </cell>
        </row>
        <row r="74">
          <cell r="B74" t="str">
            <v>Køge</v>
          </cell>
          <cell r="C74">
            <v>1.05</v>
          </cell>
        </row>
        <row r="75">
          <cell r="B75" t="str">
            <v>Langeland</v>
          </cell>
          <cell r="C75">
            <v>0.85</v>
          </cell>
        </row>
        <row r="76">
          <cell r="B76" t="str">
            <v>Lejre</v>
          </cell>
          <cell r="C76">
            <v>1.05</v>
          </cell>
        </row>
        <row r="77">
          <cell r="B77" t="str">
            <v>Lemvig</v>
          </cell>
          <cell r="C77">
            <v>0.85</v>
          </cell>
        </row>
        <row r="78">
          <cell r="B78" t="str">
            <v>Lolland</v>
          </cell>
          <cell r="C78">
            <v>0.9</v>
          </cell>
        </row>
        <row r="79">
          <cell r="B79" t="str">
            <v>Lyngby-Taarbæk</v>
          </cell>
          <cell r="C79">
            <v>1.05</v>
          </cell>
        </row>
        <row r="80">
          <cell r="B80" t="str">
            <v>Læsø</v>
          </cell>
          <cell r="C80">
            <v>0.85</v>
          </cell>
        </row>
        <row r="81">
          <cell r="B81" t="str">
            <v>Mariagerfjord</v>
          </cell>
          <cell r="C81">
            <v>0.85</v>
          </cell>
        </row>
        <row r="82">
          <cell r="B82" t="str">
            <v>Middelfart</v>
          </cell>
          <cell r="C82">
            <v>0.95</v>
          </cell>
        </row>
        <row r="83">
          <cell r="B83" t="str">
            <v>Morsø</v>
          </cell>
          <cell r="C83">
            <v>0.85</v>
          </cell>
        </row>
        <row r="84">
          <cell r="B84" t="str">
            <v>Norddjurs</v>
          </cell>
          <cell r="C84">
            <v>0.85</v>
          </cell>
        </row>
        <row r="85">
          <cell r="B85" t="str">
            <v>Nordfyn</v>
          </cell>
          <cell r="C85">
            <v>0.95</v>
          </cell>
        </row>
        <row r="86">
          <cell r="B86" t="str">
            <v>Nyborg</v>
          </cell>
          <cell r="C86">
            <v>0.95</v>
          </cell>
        </row>
        <row r="87">
          <cell r="B87" t="str">
            <v>Næstved</v>
          </cell>
          <cell r="C87">
            <v>1</v>
          </cell>
        </row>
        <row r="88">
          <cell r="B88" t="str">
            <v>Odder</v>
          </cell>
          <cell r="C88">
            <v>0.85</v>
          </cell>
        </row>
        <row r="89">
          <cell r="B89" t="str">
            <v>Odense</v>
          </cell>
          <cell r="C89">
            <v>0.95</v>
          </cell>
        </row>
        <row r="90">
          <cell r="B90" t="str">
            <v>Odsherred</v>
          </cell>
          <cell r="C90">
            <v>1</v>
          </cell>
        </row>
        <row r="91">
          <cell r="B91" t="str">
            <v>Randers</v>
          </cell>
          <cell r="C91">
            <v>0.95</v>
          </cell>
        </row>
        <row r="92">
          <cell r="B92" t="str">
            <v>Rebild</v>
          </cell>
          <cell r="C92">
            <v>0.85</v>
          </cell>
        </row>
        <row r="93">
          <cell r="B93" t="str">
            <v>Ringkjøbing-Skjern</v>
          </cell>
          <cell r="C93">
            <v>0.85</v>
          </cell>
        </row>
        <row r="94">
          <cell r="B94" t="str">
            <v>Ringsted</v>
          </cell>
          <cell r="C94">
            <v>1</v>
          </cell>
        </row>
        <row r="95">
          <cell r="B95" t="str">
            <v>Roskilde</v>
          </cell>
          <cell r="C95">
            <v>1.05</v>
          </cell>
        </row>
        <row r="96">
          <cell r="B96" t="str">
            <v>Rudersdal</v>
          </cell>
          <cell r="C96">
            <v>1.05</v>
          </cell>
        </row>
        <row r="97">
          <cell r="B97" t="str">
            <v>Rødovre</v>
          </cell>
          <cell r="C97">
            <v>1.05</v>
          </cell>
        </row>
        <row r="98">
          <cell r="B98" t="str">
            <v>Samsø</v>
          </cell>
          <cell r="C98">
            <v>0.85</v>
          </cell>
        </row>
        <row r="99">
          <cell r="B99" t="str">
            <v>Silkeborg</v>
          </cell>
          <cell r="C99">
            <v>0.85</v>
          </cell>
        </row>
        <row r="100">
          <cell r="B100" t="str">
            <v>Skanderborg</v>
          </cell>
          <cell r="C100">
            <v>0.95</v>
          </cell>
        </row>
        <row r="101">
          <cell r="B101" t="str">
            <v>Skive</v>
          </cell>
          <cell r="C101">
            <v>0.85</v>
          </cell>
        </row>
        <row r="102">
          <cell r="B102" t="str">
            <v>Slagelse</v>
          </cell>
          <cell r="C102">
            <v>1</v>
          </cell>
        </row>
        <row r="103">
          <cell r="B103" t="str">
            <v>Solrød</v>
          </cell>
          <cell r="C103">
            <v>1.05</v>
          </cell>
        </row>
        <row r="104">
          <cell r="B104" t="str">
            <v>Sorø</v>
          </cell>
          <cell r="C104">
            <v>1</v>
          </cell>
        </row>
        <row r="105">
          <cell r="B105" t="str">
            <v>Stevns</v>
          </cell>
          <cell r="C105">
            <v>1</v>
          </cell>
        </row>
        <row r="106">
          <cell r="B106" t="str">
            <v>Struer</v>
          </cell>
          <cell r="C106">
            <v>0.85</v>
          </cell>
        </row>
        <row r="107">
          <cell r="B107" t="str">
            <v>Svendborg</v>
          </cell>
          <cell r="C107">
            <v>0.95</v>
          </cell>
        </row>
        <row r="108">
          <cell r="B108" t="str">
            <v>Syddjurs</v>
          </cell>
          <cell r="C108">
            <v>0.85</v>
          </cell>
        </row>
        <row r="109">
          <cell r="B109" t="str">
            <v>Sønderborg</v>
          </cell>
          <cell r="C109">
            <v>0.9</v>
          </cell>
        </row>
        <row r="110">
          <cell r="B110" t="str">
            <v>Thisted</v>
          </cell>
          <cell r="C110">
            <v>0.85</v>
          </cell>
        </row>
        <row r="111">
          <cell r="B111" t="str">
            <v>Tønder</v>
          </cell>
          <cell r="C111">
            <v>0.85</v>
          </cell>
        </row>
        <row r="112">
          <cell r="B112" t="str">
            <v>Tårnby</v>
          </cell>
          <cell r="C112">
            <v>1.05</v>
          </cell>
        </row>
        <row r="113">
          <cell r="B113" t="str">
            <v>Vallensbæk</v>
          </cell>
          <cell r="C113">
            <v>1.05</v>
          </cell>
        </row>
        <row r="114">
          <cell r="B114" t="str">
            <v>Varde</v>
          </cell>
          <cell r="C114">
            <v>0.85</v>
          </cell>
        </row>
        <row r="115">
          <cell r="B115" t="str">
            <v>Vejen</v>
          </cell>
          <cell r="C115">
            <v>0.9</v>
          </cell>
        </row>
        <row r="116">
          <cell r="B116" t="str">
            <v>Vejle</v>
          </cell>
          <cell r="C116">
            <v>0.95</v>
          </cell>
        </row>
        <row r="117">
          <cell r="B117" t="str">
            <v>Vesthimmerland</v>
          </cell>
          <cell r="C117">
            <v>0.85</v>
          </cell>
        </row>
        <row r="118">
          <cell r="B118" t="str">
            <v>Viborg</v>
          </cell>
          <cell r="C118">
            <v>0.85</v>
          </cell>
        </row>
        <row r="119">
          <cell r="B119" t="str">
            <v>Vordingborg</v>
          </cell>
          <cell r="C119">
            <v>1</v>
          </cell>
        </row>
        <row r="120">
          <cell r="B120" t="str">
            <v>Ærø</v>
          </cell>
          <cell r="C120">
            <v>0.95</v>
          </cell>
        </row>
        <row r="121">
          <cell r="B121" t="str">
            <v>Aabenraa</v>
          </cell>
          <cell r="C121">
            <v>0.9</v>
          </cell>
        </row>
        <row r="122">
          <cell r="B122" t="str">
            <v>Aalborg</v>
          </cell>
          <cell r="C122">
            <v>0.85</v>
          </cell>
        </row>
        <row r="123">
          <cell r="B123" t="str">
            <v>Aarhus</v>
          </cell>
          <cell r="C123">
            <v>0.95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67"/>
  <sheetViews>
    <sheetView zoomScaleNormal="100" zoomScaleSheetLayoutView="100" workbookViewId="0">
      <selection activeCell="O44" sqref="O44"/>
    </sheetView>
  </sheetViews>
  <sheetFormatPr defaultColWidth="11.28515625" defaultRowHeight="12.75" x14ac:dyDescent="0.2"/>
  <cols>
    <col min="1" max="1" width="1.28515625" style="157" customWidth="1"/>
    <col min="2" max="2" width="13.7109375" style="157" customWidth="1"/>
    <col min="3" max="3" width="3.28515625" style="157" customWidth="1"/>
    <col min="4" max="4" width="16.7109375" style="157" customWidth="1"/>
    <col min="5" max="5" width="19.28515625" style="157" customWidth="1"/>
    <col min="6" max="6" width="11.85546875" style="157" customWidth="1"/>
    <col min="7" max="7" width="12.28515625" style="157" customWidth="1"/>
    <col min="8" max="8" width="24.42578125" style="157" customWidth="1"/>
    <col min="9" max="9" width="11.28515625" style="157"/>
    <col min="10" max="10" width="11.28515625" style="157" customWidth="1"/>
    <col min="11" max="12" width="11.28515625" style="157" hidden="1" customWidth="1"/>
    <col min="13" max="13" width="18.140625" style="157" hidden="1" customWidth="1"/>
    <col min="14" max="14" width="16.28515625" style="157" hidden="1" customWidth="1"/>
    <col min="15" max="15" width="11.28515625" style="157" customWidth="1"/>
    <col min="16" max="255" width="11.28515625" style="157"/>
    <col min="256" max="257" width="1.28515625" style="157" customWidth="1"/>
    <col min="258" max="258" width="12" style="157" customWidth="1"/>
    <col min="259" max="259" width="3.28515625" style="157" customWidth="1"/>
    <col min="260" max="260" width="17" style="157" customWidth="1"/>
    <col min="261" max="261" width="20.140625" style="157" customWidth="1"/>
    <col min="262" max="264" width="8.7109375" style="157" customWidth="1"/>
    <col min="265" max="265" width="11.28515625" style="157"/>
    <col min="266" max="266" width="11.28515625" style="157" customWidth="1"/>
    <col min="267" max="270" width="0" style="157" hidden="1" customWidth="1"/>
    <col min="271" max="511" width="11.28515625" style="157"/>
    <col min="512" max="513" width="1.28515625" style="157" customWidth="1"/>
    <col min="514" max="514" width="12" style="157" customWidth="1"/>
    <col min="515" max="515" width="3.28515625" style="157" customWidth="1"/>
    <col min="516" max="516" width="17" style="157" customWidth="1"/>
    <col min="517" max="517" width="20.140625" style="157" customWidth="1"/>
    <col min="518" max="520" width="8.7109375" style="157" customWidth="1"/>
    <col min="521" max="521" width="11.28515625" style="157"/>
    <col min="522" max="522" width="11.28515625" style="157" customWidth="1"/>
    <col min="523" max="526" width="0" style="157" hidden="1" customWidth="1"/>
    <col min="527" max="767" width="11.28515625" style="157"/>
    <col min="768" max="769" width="1.28515625" style="157" customWidth="1"/>
    <col min="770" max="770" width="12" style="157" customWidth="1"/>
    <col min="771" max="771" width="3.28515625" style="157" customWidth="1"/>
    <col min="772" max="772" width="17" style="157" customWidth="1"/>
    <col min="773" max="773" width="20.140625" style="157" customWidth="1"/>
    <col min="774" max="776" width="8.7109375" style="157" customWidth="1"/>
    <col min="777" max="777" width="11.28515625" style="157"/>
    <col min="778" max="778" width="11.28515625" style="157" customWidth="1"/>
    <col min="779" max="782" width="0" style="157" hidden="1" customWidth="1"/>
    <col min="783" max="1023" width="11.28515625" style="157"/>
    <col min="1024" max="1025" width="1.28515625" style="157" customWidth="1"/>
    <col min="1026" max="1026" width="12" style="157" customWidth="1"/>
    <col min="1027" max="1027" width="3.28515625" style="157" customWidth="1"/>
    <col min="1028" max="1028" width="17" style="157" customWidth="1"/>
    <col min="1029" max="1029" width="20.140625" style="157" customWidth="1"/>
    <col min="1030" max="1032" width="8.7109375" style="157" customWidth="1"/>
    <col min="1033" max="1033" width="11.28515625" style="157"/>
    <col min="1034" max="1034" width="11.28515625" style="157" customWidth="1"/>
    <col min="1035" max="1038" width="0" style="157" hidden="1" customWidth="1"/>
    <col min="1039" max="1279" width="11.28515625" style="157"/>
    <col min="1280" max="1281" width="1.28515625" style="157" customWidth="1"/>
    <col min="1282" max="1282" width="12" style="157" customWidth="1"/>
    <col min="1283" max="1283" width="3.28515625" style="157" customWidth="1"/>
    <col min="1284" max="1284" width="17" style="157" customWidth="1"/>
    <col min="1285" max="1285" width="20.140625" style="157" customWidth="1"/>
    <col min="1286" max="1288" width="8.7109375" style="157" customWidth="1"/>
    <col min="1289" max="1289" width="11.28515625" style="157"/>
    <col min="1290" max="1290" width="11.28515625" style="157" customWidth="1"/>
    <col min="1291" max="1294" width="0" style="157" hidden="1" customWidth="1"/>
    <col min="1295" max="1535" width="11.28515625" style="157"/>
    <col min="1536" max="1537" width="1.28515625" style="157" customWidth="1"/>
    <col min="1538" max="1538" width="12" style="157" customWidth="1"/>
    <col min="1539" max="1539" width="3.28515625" style="157" customWidth="1"/>
    <col min="1540" max="1540" width="17" style="157" customWidth="1"/>
    <col min="1541" max="1541" width="20.140625" style="157" customWidth="1"/>
    <col min="1542" max="1544" width="8.7109375" style="157" customWidth="1"/>
    <col min="1545" max="1545" width="11.28515625" style="157"/>
    <col min="1546" max="1546" width="11.28515625" style="157" customWidth="1"/>
    <col min="1547" max="1550" width="0" style="157" hidden="1" customWidth="1"/>
    <col min="1551" max="1791" width="11.28515625" style="157"/>
    <col min="1792" max="1793" width="1.28515625" style="157" customWidth="1"/>
    <col min="1794" max="1794" width="12" style="157" customWidth="1"/>
    <col min="1795" max="1795" width="3.28515625" style="157" customWidth="1"/>
    <col min="1796" max="1796" width="17" style="157" customWidth="1"/>
    <col min="1797" max="1797" width="20.140625" style="157" customWidth="1"/>
    <col min="1798" max="1800" width="8.7109375" style="157" customWidth="1"/>
    <col min="1801" max="1801" width="11.28515625" style="157"/>
    <col min="1802" max="1802" width="11.28515625" style="157" customWidth="1"/>
    <col min="1803" max="1806" width="0" style="157" hidden="1" customWidth="1"/>
    <col min="1807" max="2047" width="11.28515625" style="157"/>
    <col min="2048" max="2049" width="1.28515625" style="157" customWidth="1"/>
    <col min="2050" max="2050" width="12" style="157" customWidth="1"/>
    <col min="2051" max="2051" width="3.28515625" style="157" customWidth="1"/>
    <col min="2052" max="2052" width="17" style="157" customWidth="1"/>
    <col min="2053" max="2053" width="20.140625" style="157" customWidth="1"/>
    <col min="2054" max="2056" width="8.7109375" style="157" customWidth="1"/>
    <col min="2057" max="2057" width="11.28515625" style="157"/>
    <col min="2058" max="2058" width="11.28515625" style="157" customWidth="1"/>
    <col min="2059" max="2062" width="0" style="157" hidden="1" customWidth="1"/>
    <col min="2063" max="2303" width="11.28515625" style="157"/>
    <col min="2304" max="2305" width="1.28515625" style="157" customWidth="1"/>
    <col min="2306" max="2306" width="12" style="157" customWidth="1"/>
    <col min="2307" max="2307" width="3.28515625" style="157" customWidth="1"/>
    <col min="2308" max="2308" width="17" style="157" customWidth="1"/>
    <col min="2309" max="2309" width="20.140625" style="157" customWidth="1"/>
    <col min="2310" max="2312" width="8.7109375" style="157" customWidth="1"/>
    <col min="2313" max="2313" width="11.28515625" style="157"/>
    <col min="2314" max="2314" width="11.28515625" style="157" customWidth="1"/>
    <col min="2315" max="2318" width="0" style="157" hidden="1" customWidth="1"/>
    <col min="2319" max="2559" width="11.28515625" style="157"/>
    <col min="2560" max="2561" width="1.28515625" style="157" customWidth="1"/>
    <col min="2562" max="2562" width="12" style="157" customWidth="1"/>
    <col min="2563" max="2563" width="3.28515625" style="157" customWidth="1"/>
    <col min="2564" max="2564" width="17" style="157" customWidth="1"/>
    <col min="2565" max="2565" width="20.140625" style="157" customWidth="1"/>
    <col min="2566" max="2568" width="8.7109375" style="157" customWidth="1"/>
    <col min="2569" max="2569" width="11.28515625" style="157"/>
    <col min="2570" max="2570" width="11.28515625" style="157" customWidth="1"/>
    <col min="2571" max="2574" width="0" style="157" hidden="1" customWidth="1"/>
    <col min="2575" max="2815" width="11.28515625" style="157"/>
    <col min="2816" max="2817" width="1.28515625" style="157" customWidth="1"/>
    <col min="2818" max="2818" width="12" style="157" customWidth="1"/>
    <col min="2819" max="2819" width="3.28515625" style="157" customWidth="1"/>
    <col min="2820" max="2820" width="17" style="157" customWidth="1"/>
    <col min="2821" max="2821" width="20.140625" style="157" customWidth="1"/>
    <col min="2822" max="2824" width="8.7109375" style="157" customWidth="1"/>
    <col min="2825" max="2825" width="11.28515625" style="157"/>
    <col min="2826" max="2826" width="11.28515625" style="157" customWidth="1"/>
    <col min="2827" max="2830" width="0" style="157" hidden="1" customWidth="1"/>
    <col min="2831" max="3071" width="11.28515625" style="157"/>
    <col min="3072" max="3073" width="1.28515625" style="157" customWidth="1"/>
    <col min="3074" max="3074" width="12" style="157" customWidth="1"/>
    <col min="3075" max="3075" width="3.28515625" style="157" customWidth="1"/>
    <col min="3076" max="3076" width="17" style="157" customWidth="1"/>
    <col min="3077" max="3077" width="20.140625" style="157" customWidth="1"/>
    <col min="3078" max="3080" width="8.7109375" style="157" customWidth="1"/>
    <col min="3081" max="3081" width="11.28515625" style="157"/>
    <col min="3082" max="3082" width="11.28515625" style="157" customWidth="1"/>
    <col min="3083" max="3086" width="0" style="157" hidden="1" customWidth="1"/>
    <col min="3087" max="3327" width="11.28515625" style="157"/>
    <col min="3328" max="3329" width="1.28515625" style="157" customWidth="1"/>
    <col min="3330" max="3330" width="12" style="157" customWidth="1"/>
    <col min="3331" max="3331" width="3.28515625" style="157" customWidth="1"/>
    <col min="3332" max="3332" width="17" style="157" customWidth="1"/>
    <col min="3333" max="3333" width="20.140625" style="157" customWidth="1"/>
    <col min="3334" max="3336" width="8.7109375" style="157" customWidth="1"/>
    <col min="3337" max="3337" width="11.28515625" style="157"/>
    <col min="3338" max="3338" width="11.28515625" style="157" customWidth="1"/>
    <col min="3339" max="3342" width="0" style="157" hidden="1" customWidth="1"/>
    <col min="3343" max="3583" width="11.28515625" style="157"/>
    <col min="3584" max="3585" width="1.28515625" style="157" customWidth="1"/>
    <col min="3586" max="3586" width="12" style="157" customWidth="1"/>
    <col min="3587" max="3587" width="3.28515625" style="157" customWidth="1"/>
    <col min="3588" max="3588" width="17" style="157" customWidth="1"/>
    <col min="3589" max="3589" width="20.140625" style="157" customWidth="1"/>
    <col min="3590" max="3592" width="8.7109375" style="157" customWidth="1"/>
    <col min="3593" max="3593" width="11.28515625" style="157"/>
    <col min="3594" max="3594" width="11.28515625" style="157" customWidth="1"/>
    <col min="3595" max="3598" width="0" style="157" hidden="1" customWidth="1"/>
    <col min="3599" max="3839" width="11.28515625" style="157"/>
    <col min="3840" max="3841" width="1.28515625" style="157" customWidth="1"/>
    <col min="3842" max="3842" width="12" style="157" customWidth="1"/>
    <col min="3843" max="3843" width="3.28515625" style="157" customWidth="1"/>
    <col min="3844" max="3844" width="17" style="157" customWidth="1"/>
    <col min="3845" max="3845" width="20.140625" style="157" customWidth="1"/>
    <col min="3846" max="3848" width="8.7109375" style="157" customWidth="1"/>
    <col min="3849" max="3849" width="11.28515625" style="157"/>
    <col min="3850" max="3850" width="11.28515625" style="157" customWidth="1"/>
    <col min="3851" max="3854" width="0" style="157" hidden="1" customWidth="1"/>
    <col min="3855" max="4095" width="11.28515625" style="157"/>
    <col min="4096" max="4097" width="1.28515625" style="157" customWidth="1"/>
    <col min="4098" max="4098" width="12" style="157" customWidth="1"/>
    <col min="4099" max="4099" width="3.28515625" style="157" customWidth="1"/>
    <col min="4100" max="4100" width="17" style="157" customWidth="1"/>
    <col min="4101" max="4101" width="20.140625" style="157" customWidth="1"/>
    <col min="4102" max="4104" width="8.7109375" style="157" customWidth="1"/>
    <col min="4105" max="4105" width="11.28515625" style="157"/>
    <col min="4106" max="4106" width="11.28515625" style="157" customWidth="1"/>
    <col min="4107" max="4110" width="0" style="157" hidden="1" customWidth="1"/>
    <col min="4111" max="4351" width="11.28515625" style="157"/>
    <col min="4352" max="4353" width="1.28515625" style="157" customWidth="1"/>
    <col min="4354" max="4354" width="12" style="157" customWidth="1"/>
    <col min="4355" max="4355" width="3.28515625" style="157" customWidth="1"/>
    <col min="4356" max="4356" width="17" style="157" customWidth="1"/>
    <col min="4357" max="4357" width="20.140625" style="157" customWidth="1"/>
    <col min="4358" max="4360" width="8.7109375" style="157" customWidth="1"/>
    <col min="4361" max="4361" width="11.28515625" style="157"/>
    <col min="4362" max="4362" width="11.28515625" style="157" customWidth="1"/>
    <col min="4363" max="4366" width="0" style="157" hidden="1" customWidth="1"/>
    <col min="4367" max="4607" width="11.28515625" style="157"/>
    <col min="4608" max="4609" width="1.28515625" style="157" customWidth="1"/>
    <col min="4610" max="4610" width="12" style="157" customWidth="1"/>
    <col min="4611" max="4611" width="3.28515625" style="157" customWidth="1"/>
    <col min="4612" max="4612" width="17" style="157" customWidth="1"/>
    <col min="4613" max="4613" width="20.140625" style="157" customWidth="1"/>
    <col min="4614" max="4616" width="8.7109375" style="157" customWidth="1"/>
    <col min="4617" max="4617" width="11.28515625" style="157"/>
    <col min="4618" max="4618" width="11.28515625" style="157" customWidth="1"/>
    <col min="4619" max="4622" width="0" style="157" hidden="1" customWidth="1"/>
    <col min="4623" max="4863" width="11.28515625" style="157"/>
    <col min="4864" max="4865" width="1.28515625" style="157" customWidth="1"/>
    <col min="4866" max="4866" width="12" style="157" customWidth="1"/>
    <col min="4867" max="4867" width="3.28515625" style="157" customWidth="1"/>
    <col min="4868" max="4868" width="17" style="157" customWidth="1"/>
    <col min="4869" max="4869" width="20.140625" style="157" customWidth="1"/>
    <col min="4870" max="4872" width="8.7109375" style="157" customWidth="1"/>
    <col min="4873" max="4873" width="11.28515625" style="157"/>
    <col min="4874" max="4874" width="11.28515625" style="157" customWidth="1"/>
    <col min="4875" max="4878" width="0" style="157" hidden="1" customWidth="1"/>
    <col min="4879" max="5119" width="11.28515625" style="157"/>
    <col min="5120" max="5121" width="1.28515625" style="157" customWidth="1"/>
    <col min="5122" max="5122" width="12" style="157" customWidth="1"/>
    <col min="5123" max="5123" width="3.28515625" style="157" customWidth="1"/>
    <col min="5124" max="5124" width="17" style="157" customWidth="1"/>
    <col min="5125" max="5125" width="20.140625" style="157" customWidth="1"/>
    <col min="5126" max="5128" width="8.7109375" style="157" customWidth="1"/>
    <col min="5129" max="5129" width="11.28515625" style="157"/>
    <col min="5130" max="5130" width="11.28515625" style="157" customWidth="1"/>
    <col min="5131" max="5134" width="0" style="157" hidden="1" customWidth="1"/>
    <col min="5135" max="5375" width="11.28515625" style="157"/>
    <col min="5376" max="5377" width="1.28515625" style="157" customWidth="1"/>
    <col min="5378" max="5378" width="12" style="157" customWidth="1"/>
    <col min="5379" max="5379" width="3.28515625" style="157" customWidth="1"/>
    <col min="5380" max="5380" width="17" style="157" customWidth="1"/>
    <col min="5381" max="5381" width="20.140625" style="157" customWidth="1"/>
    <col min="5382" max="5384" width="8.7109375" style="157" customWidth="1"/>
    <col min="5385" max="5385" width="11.28515625" style="157"/>
    <col min="5386" max="5386" width="11.28515625" style="157" customWidth="1"/>
    <col min="5387" max="5390" width="0" style="157" hidden="1" customWidth="1"/>
    <col min="5391" max="5631" width="11.28515625" style="157"/>
    <col min="5632" max="5633" width="1.28515625" style="157" customWidth="1"/>
    <col min="5634" max="5634" width="12" style="157" customWidth="1"/>
    <col min="5635" max="5635" width="3.28515625" style="157" customWidth="1"/>
    <col min="5636" max="5636" width="17" style="157" customWidth="1"/>
    <col min="5637" max="5637" width="20.140625" style="157" customWidth="1"/>
    <col min="5638" max="5640" width="8.7109375" style="157" customWidth="1"/>
    <col min="5641" max="5641" width="11.28515625" style="157"/>
    <col min="5642" max="5642" width="11.28515625" style="157" customWidth="1"/>
    <col min="5643" max="5646" width="0" style="157" hidden="1" customWidth="1"/>
    <col min="5647" max="5887" width="11.28515625" style="157"/>
    <col min="5888" max="5889" width="1.28515625" style="157" customWidth="1"/>
    <col min="5890" max="5890" width="12" style="157" customWidth="1"/>
    <col min="5891" max="5891" width="3.28515625" style="157" customWidth="1"/>
    <col min="5892" max="5892" width="17" style="157" customWidth="1"/>
    <col min="5893" max="5893" width="20.140625" style="157" customWidth="1"/>
    <col min="5894" max="5896" width="8.7109375" style="157" customWidth="1"/>
    <col min="5897" max="5897" width="11.28515625" style="157"/>
    <col min="5898" max="5898" width="11.28515625" style="157" customWidth="1"/>
    <col min="5899" max="5902" width="0" style="157" hidden="1" customWidth="1"/>
    <col min="5903" max="6143" width="11.28515625" style="157"/>
    <col min="6144" max="6145" width="1.28515625" style="157" customWidth="1"/>
    <col min="6146" max="6146" width="12" style="157" customWidth="1"/>
    <col min="6147" max="6147" width="3.28515625" style="157" customWidth="1"/>
    <col min="6148" max="6148" width="17" style="157" customWidth="1"/>
    <col min="6149" max="6149" width="20.140625" style="157" customWidth="1"/>
    <col min="6150" max="6152" width="8.7109375" style="157" customWidth="1"/>
    <col min="6153" max="6153" width="11.28515625" style="157"/>
    <col min="6154" max="6154" width="11.28515625" style="157" customWidth="1"/>
    <col min="6155" max="6158" width="0" style="157" hidden="1" customWidth="1"/>
    <col min="6159" max="6399" width="11.28515625" style="157"/>
    <col min="6400" max="6401" width="1.28515625" style="157" customWidth="1"/>
    <col min="6402" max="6402" width="12" style="157" customWidth="1"/>
    <col min="6403" max="6403" width="3.28515625" style="157" customWidth="1"/>
    <col min="6404" max="6404" width="17" style="157" customWidth="1"/>
    <col min="6405" max="6405" width="20.140625" style="157" customWidth="1"/>
    <col min="6406" max="6408" width="8.7109375" style="157" customWidth="1"/>
    <col min="6409" max="6409" width="11.28515625" style="157"/>
    <col min="6410" max="6410" width="11.28515625" style="157" customWidth="1"/>
    <col min="6411" max="6414" width="0" style="157" hidden="1" customWidth="1"/>
    <col min="6415" max="6655" width="11.28515625" style="157"/>
    <col min="6656" max="6657" width="1.28515625" style="157" customWidth="1"/>
    <col min="6658" max="6658" width="12" style="157" customWidth="1"/>
    <col min="6659" max="6659" width="3.28515625" style="157" customWidth="1"/>
    <col min="6660" max="6660" width="17" style="157" customWidth="1"/>
    <col min="6661" max="6661" width="20.140625" style="157" customWidth="1"/>
    <col min="6662" max="6664" width="8.7109375" style="157" customWidth="1"/>
    <col min="6665" max="6665" width="11.28515625" style="157"/>
    <col min="6666" max="6666" width="11.28515625" style="157" customWidth="1"/>
    <col min="6667" max="6670" width="0" style="157" hidden="1" customWidth="1"/>
    <col min="6671" max="6911" width="11.28515625" style="157"/>
    <col min="6912" max="6913" width="1.28515625" style="157" customWidth="1"/>
    <col min="6914" max="6914" width="12" style="157" customWidth="1"/>
    <col min="6915" max="6915" width="3.28515625" style="157" customWidth="1"/>
    <col min="6916" max="6916" width="17" style="157" customWidth="1"/>
    <col min="6917" max="6917" width="20.140625" style="157" customWidth="1"/>
    <col min="6918" max="6920" width="8.7109375" style="157" customWidth="1"/>
    <col min="6921" max="6921" width="11.28515625" style="157"/>
    <col min="6922" max="6922" width="11.28515625" style="157" customWidth="1"/>
    <col min="6923" max="6926" width="0" style="157" hidden="1" customWidth="1"/>
    <col min="6927" max="7167" width="11.28515625" style="157"/>
    <col min="7168" max="7169" width="1.28515625" style="157" customWidth="1"/>
    <col min="7170" max="7170" width="12" style="157" customWidth="1"/>
    <col min="7171" max="7171" width="3.28515625" style="157" customWidth="1"/>
    <col min="7172" max="7172" width="17" style="157" customWidth="1"/>
    <col min="7173" max="7173" width="20.140625" style="157" customWidth="1"/>
    <col min="7174" max="7176" width="8.7109375" style="157" customWidth="1"/>
    <col min="7177" max="7177" width="11.28515625" style="157"/>
    <col min="7178" max="7178" width="11.28515625" style="157" customWidth="1"/>
    <col min="7179" max="7182" width="0" style="157" hidden="1" customWidth="1"/>
    <col min="7183" max="7423" width="11.28515625" style="157"/>
    <col min="7424" max="7425" width="1.28515625" style="157" customWidth="1"/>
    <col min="7426" max="7426" width="12" style="157" customWidth="1"/>
    <col min="7427" max="7427" width="3.28515625" style="157" customWidth="1"/>
    <col min="7428" max="7428" width="17" style="157" customWidth="1"/>
    <col min="7429" max="7429" width="20.140625" style="157" customWidth="1"/>
    <col min="7430" max="7432" width="8.7109375" style="157" customWidth="1"/>
    <col min="7433" max="7433" width="11.28515625" style="157"/>
    <col min="7434" max="7434" width="11.28515625" style="157" customWidth="1"/>
    <col min="7435" max="7438" width="0" style="157" hidden="1" customWidth="1"/>
    <col min="7439" max="7679" width="11.28515625" style="157"/>
    <col min="7680" max="7681" width="1.28515625" style="157" customWidth="1"/>
    <col min="7682" max="7682" width="12" style="157" customWidth="1"/>
    <col min="7683" max="7683" width="3.28515625" style="157" customWidth="1"/>
    <col min="7684" max="7684" width="17" style="157" customWidth="1"/>
    <col min="7685" max="7685" width="20.140625" style="157" customWidth="1"/>
    <col min="7686" max="7688" width="8.7109375" style="157" customWidth="1"/>
    <col min="7689" max="7689" width="11.28515625" style="157"/>
    <col min="7690" max="7690" width="11.28515625" style="157" customWidth="1"/>
    <col min="7691" max="7694" width="0" style="157" hidden="1" customWidth="1"/>
    <col min="7695" max="7935" width="11.28515625" style="157"/>
    <col min="7936" max="7937" width="1.28515625" style="157" customWidth="1"/>
    <col min="7938" max="7938" width="12" style="157" customWidth="1"/>
    <col min="7939" max="7939" width="3.28515625" style="157" customWidth="1"/>
    <col min="7940" max="7940" width="17" style="157" customWidth="1"/>
    <col min="7941" max="7941" width="20.140625" style="157" customWidth="1"/>
    <col min="7942" max="7944" width="8.7109375" style="157" customWidth="1"/>
    <col min="7945" max="7945" width="11.28515625" style="157"/>
    <col min="7946" max="7946" width="11.28515625" style="157" customWidth="1"/>
    <col min="7947" max="7950" width="0" style="157" hidden="1" customWidth="1"/>
    <col min="7951" max="8191" width="11.28515625" style="157"/>
    <col min="8192" max="8193" width="1.28515625" style="157" customWidth="1"/>
    <col min="8194" max="8194" width="12" style="157" customWidth="1"/>
    <col min="8195" max="8195" width="3.28515625" style="157" customWidth="1"/>
    <col min="8196" max="8196" width="17" style="157" customWidth="1"/>
    <col min="8197" max="8197" width="20.140625" style="157" customWidth="1"/>
    <col min="8198" max="8200" width="8.7109375" style="157" customWidth="1"/>
    <col min="8201" max="8201" width="11.28515625" style="157"/>
    <col min="8202" max="8202" width="11.28515625" style="157" customWidth="1"/>
    <col min="8203" max="8206" width="0" style="157" hidden="1" customWidth="1"/>
    <col min="8207" max="8447" width="11.28515625" style="157"/>
    <col min="8448" max="8449" width="1.28515625" style="157" customWidth="1"/>
    <col min="8450" max="8450" width="12" style="157" customWidth="1"/>
    <col min="8451" max="8451" width="3.28515625" style="157" customWidth="1"/>
    <col min="8452" max="8452" width="17" style="157" customWidth="1"/>
    <col min="8453" max="8453" width="20.140625" style="157" customWidth="1"/>
    <col min="8454" max="8456" width="8.7109375" style="157" customWidth="1"/>
    <col min="8457" max="8457" width="11.28515625" style="157"/>
    <col min="8458" max="8458" width="11.28515625" style="157" customWidth="1"/>
    <col min="8459" max="8462" width="0" style="157" hidden="1" customWidth="1"/>
    <col min="8463" max="8703" width="11.28515625" style="157"/>
    <col min="8704" max="8705" width="1.28515625" style="157" customWidth="1"/>
    <col min="8706" max="8706" width="12" style="157" customWidth="1"/>
    <col min="8707" max="8707" width="3.28515625" style="157" customWidth="1"/>
    <col min="8708" max="8708" width="17" style="157" customWidth="1"/>
    <col min="8709" max="8709" width="20.140625" style="157" customWidth="1"/>
    <col min="8710" max="8712" width="8.7109375" style="157" customWidth="1"/>
    <col min="8713" max="8713" width="11.28515625" style="157"/>
    <col min="8714" max="8714" width="11.28515625" style="157" customWidth="1"/>
    <col min="8715" max="8718" width="0" style="157" hidden="1" customWidth="1"/>
    <col min="8719" max="8959" width="11.28515625" style="157"/>
    <col min="8960" max="8961" width="1.28515625" style="157" customWidth="1"/>
    <col min="8962" max="8962" width="12" style="157" customWidth="1"/>
    <col min="8963" max="8963" width="3.28515625" style="157" customWidth="1"/>
    <col min="8964" max="8964" width="17" style="157" customWidth="1"/>
    <col min="8965" max="8965" width="20.140625" style="157" customWidth="1"/>
    <col min="8966" max="8968" width="8.7109375" style="157" customWidth="1"/>
    <col min="8969" max="8969" width="11.28515625" style="157"/>
    <col min="8970" max="8970" width="11.28515625" style="157" customWidth="1"/>
    <col min="8971" max="8974" width="0" style="157" hidden="1" customWidth="1"/>
    <col min="8975" max="9215" width="11.28515625" style="157"/>
    <col min="9216" max="9217" width="1.28515625" style="157" customWidth="1"/>
    <col min="9218" max="9218" width="12" style="157" customWidth="1"/>
    <col min="9219" max="9219" width="3.28515625" style="157" customWidth="1"/>
    <col min="9220" max="9220" width="17" style="157" customWidth="1"/>
    <col min="9221" max="9221" width="20.140625" style="157" customWidth="1"/>
    <col min="9222" max="9224" width="8.7109375" style="157" customWidth="1"/>
    <col min="9225" max="9225" width="11.28515625" style="157"/>
    <col min="9226" max="9226" width="11.28515625" style="157" customWidth="1"/>
    <col min="9227" max="9230" width="0" style="157" hidden="1" customWidth="1"/>
    <col min="9231" max="9471" width="11.28515625" style="157"/>
    <col min="9472" max="9473" width="1.28515625" style="157" customWidth="1"/>
    <col min="9474" max="9474" width="12" style="157" customWidth="1"/>
    <col min="9475" max="9475" width="3.28515625" style="157" customWidth="1"/>
    <col min="9476" max="9476" width="17" style="157" customWidth="1"/>
    <col min="9477" max="9477" width="20.140625" style="157" customWidth="1"/>
    <col min="9478" max="9480" width="8.7109375" style="157" customWidth="1"/>
    <col min="9481" max="9481" width="11.28515625" style="157"/>
    <col min="9482" max="9482" width="11.28515625" style="157" customWidth="1"/>
    <col min="9483" max="9486" width="0" style="157" hidden="1" customWidth="1"/>
    <col min="9487" max="9727" width="11.28515625" style="157"/>
    <col min="9728" max="9729" width="1.28515625" style="157" customWidth="1"/>
    <col min="9730" max="9730" width="12" style="157" customWidth="1"/>
    <col min="9731" max="9731" width="3.28515625" style="157" customWidth="1"/>
    <col min="9732" max="9732" width="17" style="157" customWidth="1"/>
    <col min="9733" max="9733" width="20.140625" style="157" customWidth="1"/>
    <col min="9734" max="9736" width="8.7109375" style="157" customWidth="1"/>
    <col min="9737" max="9737" width="11.28515625" style="157"/>
    <col min="9738" max="9738" width="11.28515625" style="157" customWidth="1"/>
    <col min="9739" max="9742" width="0" style="157" hidden="1" customWidth="1"/>
    <col min="9743" max="9983" width="11.28515625" style="157"/>
    <col min="9984" max="9985" width="1.28515625" style="157" customWidth="1"/>
    <col min="9986" max="9986" width="12" style="157" customWidth="1"/>
    <col min="9987" max="9987" width="3.28515625" style="157" customWidth="1"/>
    <col min="9988" max="9988" width="17" style="157" customWidth="1"/>
    <col min="9989" max="9989" width="20.140625" style="157" customWidth="1"/>
    <col min="9990" max="9992" width="8.7109375" style="157" customWidth="1"/>
    <col min="9993" max="9993" width="11.28515625" style="157"/>
    <col min="9994" max="9994" width="11.28515625" style="157" customWidth="1"/>
    <col min="9995" max="9998" width="0" style="157" hidden="1" customWidth="1"/>
    <col min="9999" max="10239" width="11.28515625" style="157"/>
    <col min="10240" max="10241" width="1.28515625" style="157" customWidth="1"/>
    <col min="10242" max="10242" width="12" style="157" customWidth="1"/>
    <col min="10243" max="10243" width="3.28515625" style="157" customWidth="1"/>
    <col min="10244" max="10244" width="17" style="157" customWidth="1"/>
    <col min="10245" max="10245" width="20.140625" style="157" customWidth="1"/>
    <col min="10246" max="10248" width="8.7109375" style="157" customWidth="1"/>
    <col min="10249" max="10249" width="11.28515625" style="157"/>
    <col min="10250" max="10250" width="11.28515625" style="157" customWidth="1"/>
    <col min="10251" max="10254" width="0" style="157" hidden="1" customWidth="1"/>
    <col min="10255" max="10495" width="11.28515625" style="157"/>
    <col min="10496" max="10497" width="1.28515625" style="157" customWidth="1"/>
    <col min="10498" max="10498" width="12" style="157" customWidth="1"/>
    <col min="10499" max="10499" width="3.28515625" style="157" customWidth="1"/>
    <col min="10500" max="10500" width="17" style="157" customWidth="1"/>
    <col min="10501" max="10501" width="20.140625" style="157" customWidth="1"/>
    <col min="10502" max="10504" width="8.7109375" style="157" customWidth="1"/>
    <col min="10505" max="10505" width="11.28515625" style="157"/>
    <col min="10506" max="10506" width="11.28515625" style="157" customWidth="1"/>
    <col min="10507" max="10510" width="0" style="157" hidden="1" customWidth="1"/>
    <col min="10511" max="10751" width="11.28515625" style="157"/>
    <col min="10752" max="10753" width="1.28515625" style="157" customWidth="1"/>
    <col min="10754" max="10754" width="12" style="157" customWidth="1"/>
    <col min="10755" max="10755" width="3.28515625" style="157" customWidth="1"/>
    <col min="10756" max="10756" width="17" style="157" customWidth="1"/>
    <col min="10757" max="10757" width="20.140625" style="157" customWidth="1"/>
    <col min="10758" max="10760" width="8.7109375" style="157" customWidth="1"/>
    <col min="10761" max="10761" width="11.28515625" style="157"/>
    <col min="10762" max="10762" width="11.28515625" style="157" customWidth="1"/>
    <col min="10763" max="10766" width="0" style="157" hidden="1" customWidth="1"/>
    <col min="10767" max="11007" width="11.28515625" style="157"/>
    <col min="11008" max="11009" width="1.28515625" style="157" customWidth="1"/>
    <col min="11010" max="11010" width="12" style="157" customWidth="1"/>
    <col min="11011" max="11011" width="3.28515625" style="157" customWidth="1"/>
    <col min="11012" max="11012" width="17" style="157" customWidth="1"/>
    <col min="11013" max="11013" width="20.140625" style="157" customWidth="1"/>
    <col min="11014" max="11016" width="8.7109375" style="157" customWidth="1"/>
    <col min="11017" max="11017" width="11.28515625" style="157"/>
    <col min="11018" max="11018" width="11.28515625" style="157" customWidth="1"/>
    <col min="11019" max="11022" width="0" style="157" hidden="1" customWidth="1"/>
    <col min="11023" max="11263" width="11.28515625" style="157"/>
    <col min="11264" max="11265" width="1.28515625" style="157" customWidth="1"/>
    <col min="11266" max="11266" width="12" style="157" customWidth="1"/>
    <col min="11267" max="11267" width="3.28515625" style="157" customWidth="1"/>
    <col min="11268" max="11268" width="17" style="157" customWidth="1"/>
    <col min="11269" max="11269" width="20.140625" style="157" customWidth="1"/>
    <col min="11270" max="11272" width="8.7109375" style="157" customWidth="1"/>
    <col min="11273" max="11273" width="11.28515625" style="157"/>
    <col min="11274" max="11274" width="11.28515625" style="157" customWidth="1"/>
    <col min="11275" max="11278" width="0" style="157" hidden="1" customWidth="1"/>
    <col min="11279" max="11519" width="11.28515625" style="157"/>
    <col min="11520" max="11521" width="1.28515625" style="157" customWidth="1"/>
    <col min="11522" max="11522" width="12" style="157" customWidth="1"/>
    <col min="11523" max="11523" width="3.28515625" style="157" customWidth="1"/>
    <col min="11524" max="11524" width="17" style="157" customWidth="1"/>
    <col min="11525" max="11525" width="20.140625" style="157" customWidth="1"/>
    <col min="11526" max="11528" width="8.7109375" style="157" customWidth="1"/>
    <col min="11529" max="11529" width="11.28515625" style="157"/>
    <col min="11530" max="11530" width="11.28515625" style="157" customWidth="1"/>
    <col min="11531" max="11534" width="0" style="157" hidden="1" customWidth="1"/>
    <col min="11535" max="11775" width="11.28515625" style="157"/>
    <col min="11776" max="11777" width="1.28515625" style="157" customWidth="1"/>
    <col min="11778" max="11778" width="12" style="157" customWidth="1"/>
    <col min="11779" max="11779" width="3.28515625" style="157" customWidth="1"/>
    <col min="11780" max="11780" width="17" style="157" customWidth="1"/>
    <col min="11781" max="11781" width="20.140625" style="157" customWidth="1"/>
    <col min="11782" max="11784" width="8.7109375" style="157" customWidth="1"/>
    <col min="11785" max="11785" width="11.28515625" style="157"/>
    <col min="11786" max="11786" width="11.28515625" style="157" customWidth="1"/>
    <col min="11787" max="11790" width="0" style="157" hidden="1" customWidth="1"/>
    <col min="11791" max="12031" width="11.28515625" style="157"/>
    <col min="12032" max="12033" width="1.28515625" style="157" customWidth="1"/>
    <col min="12034" max="12034" width="12" style="157" customWidth="1"/>
    <col min="12035" max="12035" width="3.28515625" style="157" customWidth="1"/>
    <col min="12036" max="12036" width="17" style="157" customWidth="1"/>
    <col min="12037" max="12037" width="20.140625" style="157" customWidth="1"/>
    <col min="12038" max="12040" width="8.7109375" style="157" customWidth="1"/>
    <col min="12041" max="12041" width="11.28515625" style="157"/>
    <col min="12042" max="12042" width="11.28515625" style="157" customWidth="1"/>
    <col min="12043" max="12046" width="0" style="157" hidden="1" customWidth="1"/>
    <col min="12047" max="12287" width="11.28515625" style="157"/>
    <col min="12288" max="12289" width="1.28515625" style="157" customWidth="1"/>
    <col min="12290" max="12290" width="12" style="157" customWidth="1"/>
    <col min="12291" max="12291" width="3.28515625" style="157" customWidth="1"/>
    <col min="12292" max="12292" width="17" style="157" customWidth="1"/>
    <col min="12293" max="12293" width="20.140625" style="157" customWidth="1"/>
    <col min="12294" max="12296" width="8.7109375" style="157" customWidth="1"/>
    <col min="12297" max="12297" width="11.28515625" style="157"/>
    <col min="12298" max="12298" width="11.28515625" style="157" customWidth="1"/>
    <col min="12299" max="12302" width="0" style="157" hidden="1" customWidth="1"/>
    <col min="12303" max="12543" width="11.28515625" style="157"/>
    <col min="12544" max="12545" width="1.28515625" style="157" customWidth="1"/>
    <col min="12546" max="12546" width="12" style="157" customWidth="1"/>
    <col min="12547" max="12547" width="3.28515625" style="157" customWidth="1"/>
    <col min="12548" max="12548" width="17" style="157" customWidth="1"/>
    <col min="12549" max="12549" width="20.140625" style="157" customWidth="1"/>
    <col min="12550" max="12552" width="8.7109375" style="157" customWidth="1"/>
    <col min="12553" max="12553" width="11.28515625" style="157"/>
    <col min="12554" max="12554" width="11.28515625" style="157" customWidth="1"/>
    <col min="12555" max="12558" width="0" style="157" hidden="1" customWidth="1"/>
    <col min="12559" max="12799" width="11.28515625" style="157"/>
    <col min="12800" max="12801" width="1.28515625" style="157" customWidth="1"/>
    <col min="12802" max="12802" width="12" style="157" customWidth="1"/>
    <col min="12803" max="12803" width="3.28515625" style="157" customWidth="1"/>
    <col min="12804" max="12804" width="17" style="157" customWidth="1"/>
    <col min="12805" max="12805" width="20.140625" style="157" customWidth="1"/>
    <col min="12806" max="12808" width="8.7109375" style="157" customWidth="1"/>
    <col min="12809" max="12809" width="11.28515625" style="157"/>
    <col min="12810" max="12810" width="11.28515625" style="157" customWidth="1"/>
    <col min="12811" max="12814" width="0" style="157" hidden="1" customWidth="1"/>
    <col min="12815" max="13055" width="11.28515625" style="157"/>
    <col min="13056" max="13057" width="1.28515625" style="157" customWidth="1"/>
    <col min="13058" max="13058" width="12" style="157" customWidth="1"/>
    <col min="13059" max="13059" width="3.28515625" style="157" customWidth="1"/>
    <col min="13060" max="13060" width="17" style="157" customWidth="1"/>
    <col min="13061" max="13061" width="20.140625" style="157" customWidth="1"/>
    <col min="13062" max="13064" width="8.7109375" style="157" customWidth="1"/>
    <col min="13065" max="13065" width="11.28515625" style="157"/>
    <col min="13066" max="13066" width="11.28515625" style="157" customWidth="1"/>
    <col min="13067" max="13070" width="0" style="157" hidden="1" customWidth="1"/>
    <col min="13071" max="13311" width="11.28515625" style="157"/>
    <col min="13312" max="13313" width="1.28515625" style="157" customWidth="1"/>
    <col min="13314" max="13314" width="12" style="157" customWidth="1"/>
    <col min="13315" max="13315" width="3.28515625" style="157" customWidth="1"/>
    <col min="13316" max="13316" width="17" style="157" customWidth="1"/>
    <col min="13317" max="13317" width="20.140625" style="157" customWidth="1"/>
    <col min="13318" max="13320" width="8.7109375" style="157" customWidth="1"/>
    <col min="13321" max="13321" width="11.28515625" style="157"/>
    <col min="13322" max="13322" width="11.28515625" style="157" customWidth="1"/>
    <col min="13323" max="13326" width="0" style="157" hidden="1" customWidth="1"/>
    <col min="13327" max="13567" width="11.28515625" style="157"/>
    <col min="13568" max="13569" width="1.28515625" style="157" customWidth="1"/>
    <col min="13570" max="13570" width="12" style="157" customWidth="1"/>
    <col min="13571" max="13571" width="3.28515625" style="157" customWidth="1"/>
    <col min="13572" max="13572" width="17" style="157" customWidth="1"/>
    <col min="13573" max="13573" width="20.140625" style="157" customWidth="1"/>
    <col min="13574" max="13576" width="8.7109375" style="157" customWidth="1"/>
    <col min="13577" max="13577" width="11.28515625" style="157"/>
    <col min="13578" max="13578" width="11.28515625" style="157" customWidth="1"/>
    <col min="13579" max="13582" width="0" style="157" hidden="1" customWidth="1"/>
    <col min="13583" max="13823" width="11.28515625" style="157"/>
    <col min="13824" max="13825" width="1.28515625" style="157" customWidth="1"/>
    <col min="13826" max="13826" width="12" style="157" customWidth="1"/>
    <col min="13827" max="13827" width="3.28515625" style="157" customWidth="1"/>
    <col min="13828" max="13828" width="17" style="157" customWidth="1"/>
    <col min="13829" max="13829" width="20.140625" style="157" customWidth="1"/>
    <col min="13830" max="13832" width="8.7109375" style="157" customWidth="1"/>
    <col min="13833" max="13833" width="11.28515625" style="157"/>
    <col min="13834" max="13834" width="11.28515625" style="157" customWidth="1"/>
    <col min="13835" max="13838" width="0" style="157" hidden="1" customWidth="1"/>
    <col min="13839" max="14079" width="11.28515625" style="157"/>
    <col min="14080" max="14081" width="1.28515625" style="157" customWidth="1"/>
    <col min="14082" max="14082" width="12" style="157" customWidth="1"/>
    <col min="14083" max="14083" width="3.28515625" style="157" customWidth="1"/>
    <col min="14084" max="14084" width="17" style="157" customWidth="1"/>
    <col min="14085" max="14085" width="20.140625" style="157" customWidth="1"/>
    <col min="14086" max="14088" width="8.7109375" style="157" customWidth="1"/>
    <col min="14089" max="14089" width="11.28515625" style="157"/>
    <col min="14090" max="14090" width="11.28515625" style="157" customWidth="1"/>
    <col min="14091" max="14094" width="0" style="157" hidden="1" customWidth="1"/>
    <col min="14095" max="14335" width="11.28515625" style="157"/>
    <col min="14336" max="14337" width="1.28515625" style="157" customWidth="1"/>
    <col min="14338" max="14338" width="12" style="157" customWidth="1"/>
    <col min="14339" max="14339" width="3.28515625" style="157" customWidth="1"/>
    <col min="14340" max="14340" width="17" style="157" customWidth="1"/>
    <col min="14341" max="14341" width="20.140625" style="157" customWidth="1"/>
    <col min="14342" max="14344" width="8.7109375" style="157" customWidth="1"/>
    <col min="14345" max="14345" width="11.28515625" style="157"/>
    <col min="14346" max="14346" width="11.28515625" style="157" customWidth="1"/>
    <col min="14347" max="14350" width="0" style="157" hidden="1" customWidth="1"/>
    <col min="14351" max="14591" width="11.28515625" style="157"/>
    <col min="14592" max="14593" width="1.28515625" style="157" customWidth="1"/>
    <col min="14594" max="14594" width="12" style="157" customWidth="1"/>
    <col min="14595" max="14595" width="3.28515625" style="157" customWidth="1"/>
    <col min="14596" max="14596" width="17" style="157" customWidth="1"/>
    <col min="14597" max="14597" width="20.140625" style="157" customWidth="1"/>
    <col min="14598" max="14600" width="8.7109375" style="157" customWidth="1"/>
    <col min="14601" max="14601" width="11.28515625" style="157"/>
    <col min="14602" max="14602" width="11.28515625" style="157" customWidth="1"/>
    <col min="14603" max="14606" width="0" style="157" hidden="1" customWidth="1"/>
    <col min="14607" max="14847" width="11.28515625" style="157"/>
    <col min="14848" max="14849" width="1.28515625" style="157" customWidth="1"/>
    <col min="14850" max="14850" width="12" style="157" customWidth="1"/>
    <col min="14851" max="14851" width="3.28515625" style="157" customWidth="1"/>
    <col min="14852" max="14852" width="17" style="157" customWidth="1"/>
    <col min="14853" max="14853" width="20.140625" style="157" customWidth="1"/>
    <col min="14854" max="14856" width="8.7109375" style="157" customWidth="1"/>
    <col min="14857" max="14857" width="11.28515625" style="157"/>
    <col min="14858" max="14858" width="11.28515625" style="157" customWidth="1"/>
    <col min="14859" max="14862" width="0" style="157" hidden="1" customWidth="1"/>
    <col min="14863" max="15103" width="11.28515625" style="157"/>
    <col min="15104" max="15105" width="1.28515625" style="157" customWidth="1"/>
    <col min="15106" max="15106" width="12" style="157" customWidth="1"/>
    <col min="15107" max="15107" width="3.28515625" style="157" customWidth="1"/>
    <col min="15108" max="15108" width="17" style="157" customWidth="1"/>
    <col min="15109" max="15109" width="20.140625" style="157" customWidth="1"/>
    <col min="15110" max="15112" width="8.7109375" style="157" customWidth="1"/>
    <col min="15113" max="15113" width="11.28515625" style="157"/>
    <col min="15114" max="15114" width="11.28515625" style="157" customWidth="1"/>
    <col min="15115" max="15118" width="0" style="157" hidden="1" customWidth="1"/>
    <col min="15119" max="15359" width="11.28515625" style="157"/>
    <col min="15360" max="15361" width="1.28515625" style="157" customWidth="1"/>
    <col min="15362" max="15362" width="12" style="157" customWidth="1"/>
    <col min="15363" max="15363" width="3.28515625" style="157" customWidth="1"/>
    <col min="15364" max="15364" width="17" style="157" customWidth="1"/>
    <col min="15365" max="15365" width="20.140625" style="157" customWidth="1"/>
    <col min="15366" max="15368" width="8.7109375" style="157" customWidth="1"/>
    <col min="15369" max="15369" width="11.28515625" style="157"/>
    <col min="15370" max="15370" width="11.28515625" style="157" customWidth="1"/>
    <col min="15371" max="15374" width="0" style="157" hidden="1" customWidth="1"/>
    <col min="15375" max="15615" width="11.28515625" style="157"/>
    <col min="15616" max="15617" width="1.28515625" style="157" customWidth="1"/>
    <col min="15618" max="15618" width="12" style="157" customWidth="1"/>
    <col min="15619" max="15619" width="3.28515625" style="157" customWidth="1"/>
    <col min="15620" max="15620" width="17" style="157" customWidth="1"/>
    <col min="15621" max="15621" width="20.140625" style="157" customWidth="1"/>
    <col min="15622" max="15624" width="8.7109375" style="157" customWidth="1"/>
    <col min="15625" max="15625" width="11.28515625" style="157"/>
    <col min="15626" max="15626" width="11.28515625" style="157" customWidth="1"/>
    <col min="15627" max="15630" width="0" style="157" hidden="1" customWidth="1"/>
    <col min="15631" max="15871" width="11.28515625" style="157"/>
    <col min="15872" max="15873" width="1.28515625" style="157" customWidth="1"/>
    <col min="15874" max="15874" width="12" style="157" customWidth="1"/>
    <col min="15875" max="15875" width="3.28515625" style="157" customWidth="1"/>
    <col min="15876" max="15876" width="17" style="157" customWidth="1"/>
    <col min="15877" max="15877" width="20.140625" style="157" customWidth="1"/>
    <col min="15878" max="15880" width="8.7109375" style="157" customWidth="1"/>
    <col min="15881" max="15881" width="11.28515625" style="157"/>
    <col min="15882" max="15882" width="11.28515625" style="157" customWidth="1"/>
    <col min="15883" max="15886" width="0" style="157" hidden="1" customWidth="1"/>
    <col min="15887" max="16127" width="11.28515625" style="157"/>
    <col min="16128" max="16129" width="1.28515625" style="157" customWidth="1"/>
    <col min="16130" max="16130" width="12" style="157" customWidth="1"/>
    <col min="16131" max="16131" width="3.28515625" style="157" customWidth="1"/>
    <col min="16132" max="16132" width="17" style="157" customWidth="1"/>
    <col min="16133" max="16133" width="20.140625" style="157" customWidth="1"/>
    <col min="16134" max="16136" width="8.7109375" style="157" customWidth="1"/>
    <col min="16137" max="16137" width="11.28515625" style="157"/>
    <col min="16138" max="16138" width="11.28515625" style="157" customWidth="1"/>
    <col min="16139" max="16142" width="0" style="157" hidden="1" customWidth="1"/>
    <col min="16143" max="16384" width="11.28515625" style="157"/>
  </cols>
  <sheetData>
    <row r="1" spans="1:14" ht="8.25" customHeight="1" x14ac:dyDescent="0.2"/>
    <row r="2" spans="1:14" ht="15" customHeight="1" x14ac:dyDescent="0.2">
      <c r="A2" s="503" t="s">
        <v>278</v>
      </c>
      <c r="B2" s="503"/>
      <c r="C2" s="487" t="str">
        <f>Evalueringsmatrix!D2</f>
        <v>NKB16-</v>
      </c>
      <c r="D2" s="487"/>
      <c r="E2" s="487"/>
      <c r="F2" s="487"/>
      <c r="G2" s="487"/>
      <c r="H2" s="487"/>
    </row>
    <row r="3" spans="1:14" ht="15" customHeight="1" x14ac:dyDescent="0.2">
      <c r="A3" s="503" t="s">
        <v>233</v>
      </c>
      <c r="B3" s="503"/>
      <c r="C3" s="487">
        <f>Evalueringsmatrix!D3</f>
        <v>0</v>
      </c>
      <c r="D3" s="487"/>
      <c r="E3" s="487"/>
      <c r="F3" s="487"/>
      <c r="G3" s="487"/>
      <c r="H3" s="487"/>
    </row>
    <row r="4" spans="1:14" x14ac:dyDescent="0.2">
      <c r="A4" s="503" t="s">
        <v>279</v>
      </c>
      <c r="B4" s="503"/>
      <c r="C4" s="486"/>
      <c r="D4" s="486"/>
      <c r="E4" s="486"/>
      <c r="F4" s="486"/>
      <c r="G4" s="486"/>
      <c r="H4" s="486"/>
    </row>
    <row r="5" spans="1:14" x14ac:dyDescent="0.2">
      <c r="A5" s="503" t="s">
        <v>23</v>
      </c>
      <c r="B5" s="503"/>
      <c r="C5" s="488">
        <f>Evalueringsmatrix!D4</f>
        <v>0</v>
      </c>
      <c r="D5" s="487"/>
      <c r="E5" s="487"/>
      <c r="F5" s="487"/>
      <c r="G5" s="487"/>
      <c r="H5" s="487"/>
    </row>
    <row r="6" spans="1:14" x14ac:dyDescent="0.2">
      <c r="A6" s="503" t="s">
        <v>280</v>
      </c>
      <c r="B6" s="503"/>
      <c r="C6" s="486"/>
      <c r="D6" s="486"/>
      <c r="E6" s="486"/>
      <c r="F6" s="486"/>
      <c r="G6" s="486"/>
      <c r="H6" s="486"/>
    </row>
    <row r="7" spans="1:14" ht="7.5" customHeight="1" thickBot="1" x14ac:dyDescent="0.25"/>
    <row r="8" spans="1:14" ht="26.25" thickBot="1" x14ac:dyDescent="0.25">
      <c r="A8" s="112"/>
      <c r="B8" s="113"/>
      <c r="C8" s="114" t="s">
        <v>314</v>
      </c>
      <c r="D8" s="115"/>
      <c r="E8" s="115"/>
      <c r="F8" s="116" t="s">
        <v>281</v>
      </c>
      <c r="G8" s="117" t="s">
        <v>282</v>
      </c>
      <c r="H8" s="118" t="s">
        <v>509</v>
      </c>
      <c r="K8" s="157" t="s">
        <v>12</v>
      </c>
      <c r="L8" s="157" t="s">
        <v>13</v>
      </c>
      <c r="M8" s="157" t="s">
        <v>14</v>
      </c>
      <c r="N8" s="157" t="s">
        <v>15</v>
      </c>
    </row>
    <row r="9" spans="1:14" x14ac:dyDescent="0.2">
      <c r="A9" s="158"/>
      <c r="B9" s="119"/>
      <c r="C9" s="459" t="s">
        <v>286</v>
      </c>
      <c r="D9" s="460"/>
      <c r="E9" s="460"/>
      <c r="F9" s="461">
        <v>0.1</v>
      </c>
      <c r="G9" s="462" t="e">
        <f>Evalueringsmatrix!T3</f>
        <v>#N/A</v>
      </c>
      <c r="H9" s="457" t="e">
        <f>IF(G9&lt;0.01*$F$32,$C$26,IF(G9&lt;0.01*$F$31,$C$25,IF(G9&lt;0.01*$F$30,$C$24,IF(G9&lt;0.01*$F$29,$C$23,$C$22))))</f>
        <v>#N/A</v>
      </c>
      <c r="K9" s="157" t="e">
        <f>IF(OR(G10&lt;0.35,G11&lt;0.35,G12&lt;0.35,G13&lt;0.35,#REF!&lt;0.35),0,1)</f>
        <v>#N/A</v>
      </c>
      <c r="L9" s="157" t="e">
        <f>IF(OR(G10&lt;0.5,G11&lt;0.5,G12&lt;0.5,G13&lt;0.5,#REF!&lt;0.5),0,3)</f>
        <v>#N/A</v>
      </c>
      <c r="M9" s="157" t="e">
        <f>IF(OR(G10&lt;0.65,G11&lt;0.65,G12&lt;0.65,G13&lt;0.65,#REF!&lt;0.65),0,5)</f>
        <v>#N/A</v>
      </c>
      <c r="N9" s="157" t="e">
        <f>SUM(K9:M9)</f>
        <v>#N/A</v>
      </c>
    </row>
    <row r="10" spans="1:14" x14ac:dyDescent="0.2">
      <c r="A10" s="158"/>
      <c r="B10" s="119"/>
      <c r="C10" s="458" t="s">
        <v>283</v>
      </c>
      <c r="D10" s="158"/>
      <c r="E10" s="158"/>
      <c r="F10" s="120">
        <v>0.22500000000000001</v>
      </c>
      <c r="G10" s="121" t="e">
        <f>Evalueringsmatrix!H2</f>
        <v>#N/A</v>
      </c>
      <c r="H10" s="456" t="e">
        <f>IF(G10&lt;0.01*$F$32,$C$26,IF(G10&lt;0.01*$F$31,$C$25,IF(G10&lt;0.01*$F$30,$C$24,IF(G10&lt;0.01*$F$29,$C$23,$C$22))))</f>
        <v>#N/A</v>
      </c>
      <c r="L10" s="159"/>
    </row>
    <row r="11" spans="1:14" x14ac:dyDescent="0.2">
      <c r="A11" s="158"/>
      <c r="B11" s="119"/>
      <c r="C11" s="180" t="s">
        <v>284</v>
      </c>
      <c r="D11" s="181"/>
      <c r="E11" s="181"/>
      <c r="F11" s="122">
        <v>0.22500000000000001</v>
      </c>
      <c r="G11" s="123" t="e">
        <f>Evalueringsmatrix!H3</f>
        <v>#N/A</v>
      </c>
      <c r="H11" s="456" t="e">
        <f>IF(G11&lt;0.01*$F$32,$C$26,IF(G11&lt;0.01*$F$31,$C$25,IF(G11&lt;0.01*$F$30,$C$24,IF(G11&lt;0.01*$F$29,$C$23,$C$22))))</f>
        <v>#N/A</v>
      </c>
      <c r="L11" s="159"/>
    </row>
    <row r="12" spans="1:14" x14ac:dyDescent="0.2">
      <c r="A12" s="158"/>
      <c r="B12" s="119"/>
      <c r="C12" s="180" t="s">
        <v>288</v>
      </c>
      <c r="D12" s="181"/>
      <c r="E12" s="181"/>
      <c r="F12" s="122">
        <v>0.22500000000000001</v>
      </c>
      <c r="G12" s="123" t="e">
        <f>Evalueringsmatrix!H4</f>
        <v>#N/A</v>
      </c>
      <c r="H12" s="456" t="e">
        <f>IF(G12&lt;0.01*$F$32,$C$26,IF(G12&lt;0.01*$F$31,$C$25,IF(G12&lt;0.01*$F$30,$C$24,IF(G12&lt;0.01*$F$29,$C$23,$C$22))))</f>
        <v>#N/A</v>
      </c>
      <c r="L12" s="159"/>
    </row>
    <row r="13" spans="1:14" x14ac:dyDescent="0.2">
      <c r="A13" s="158"/>
      <c r="B13" s="119"/>
      <c r="C13" s="180" t="s">
        <v>287</v>
      </c>
      <c r="D13" s="181"/>
      <c r="E13" s="181"/>
      <c r="F13" s="122">
        <v>0.22500000000000001</v>
      </c>
      <c r="G13" s="123" t="e">
        <f>Evalueringsmatrix!T2</f>
        <v>#N/A</v>
      </c>
      <c r="H13" s="456" t="e">
        <f>IF(G13&lt;0.01*$F$32,$C$26,IF(G13&lt;0.01*$F$31,$C$25,IF(G13&lt;0.01*$F$30,$C$24,IF(G13&lt;0.01*$F$29,$C$23,$C$22))))</f>
        <v>#N/A</v>
      </c>
      <c r="L13" s="159"/>
    </row>
    <row r="14" spans="1:14" x14ac:dyDescent="0.2">
      <c r="A14" s="158"/>
      <c r="B14" s="119"/>
      <c r="C14" s="180" t="s">
        <v>285</v>
      </c>
      <c r="D14" s="181"/>
      <c r="E14" s="181"/>
      <c r="F14" s="122">
        <v>0</v>
      </c>
      <c r="G14" s="123" t="e">
        <f>Evalueringsmatrix!T4</f>
        <v>#N/A</v>
      </c>
      <c r="H14" s="124"/>
    </row>
    <row r="15" spans="1:14" ht="5.0999999999999996" customHeight="1" x14ac:dyDescent="0.2">
      <c r="A15" s="158"/>
      <c r="B15" s="119"/>
      <c r="C15" s="180"/>
      <c r="D15" s="181"/>
      <c r="E15" s="181"/>
      <c r="F15" s="122"/>
      <c r="G15" s="123"/>
      <c r="H15" s="124"/>
    </row>
    <row r="16" spans="1:14" ht="19.5" customHeight="1" x14ac:dyDescent="0.2">
      <c r="A16" s="158"/>
      <c r="B16" s="119"/>
      <c r="C16" s="447" t="s">
        <v>289</v>
      </c>
      <c r="D16" s="448"/>
      <c r="E16" s="448"/>
      <c r="F16" s="122"/>
      <c r="G16" s="123" t="e">
        <f>Evalueringsmatrix!W4</f>
        <v>#N/A</v>
      </c>
      <c r="H16" s="456" t="e">
        <f>IF(G16&lt;0.01*$F$31,$C$26,IF(G16&lt;0.01*$F$30,$C$24,IF(G16&lt;0.01*$F$29,$C$23,$C$22)))</f>
        <v>#N/A</v>
      </c>
    </row>
    <row r="17" spans="1:13" ht="16.5" customHeight="1" x14ac:dyDescent="0.2">
      <c r="A17" s="158"/>
      <c r="B17" s="119"/>
      <c r="C17" s="447" t="s">
        <v>290</v>
      </c>
      <c r="D17" s="448"/>
      <c r="E17" s="448"/>
      <c r="F17" s="494" t="e">
        <f>IF(F26&gt;8,"Platin overholdt",IF(F26&gt;3,"Guld overholdt",IF(F26&gt;0,"Sølv overholdt","Certificering er ikke mulig")))</f>
        <v>#N/A</v>
      </c>
      <c r="G17" s="494"/>
      <c r="H17" s="495"/>
    </row>
    <row r="18" spans="1:13" ht="6" customHeight="1" x14ac:dyDescent="0.2">
      <c r="A18" s="158"/>
      <c r="B18" s="119"/>
      <c r="C18" s="161"/>
      <c r="D18" s="158"/>
      <c r="E18" s="158"/>
      <c r="F18" s="125"/>
      <c r="G18" s="125"/>
      <c r="H18" s="126"/>
      <c r="I18" s="160"/>
    </row>
    <row r="19" spans="1:13" ht="24" customHeight="1" thickBot="1" x14ac:dyDescent="0.25">
      <c r="A19" s="158"/>
      <c r="B19" s="119"/>
      <c r="C19" s="162" t="s">
        <v>297</v>
      </c>
      <c r="D19" s="163"/>
      <c r="E19" s="163"/>
      <c r="F19" s="496" t="e">
        <f>IF(AND(G16&gt;=0.01*F29,F26=8),C22,IF(AND(G16&gt;=0.01*F30,F26=4),C23,IF(AND(G16&gt;=0.01*F31,F26&gt;0),C24,C26)))</f>
        <v>#N/A</v>
      </c>
      <c r="G19" s="496"/>
      <c r="H19" s="497"/>
    </row>
    <row r="20" spans="1:13" ht="24" customHeight="1" x14ac:dyDescent="0.2">
      <c r="A20" s="158"/>
      <c r="B20" s="130"/>
    </row>
    <row r="21" spans="1:13" hidden="1" x14ac:dyDescent="0.2">
      <c r="A21" s="127"/>
      <c r="B21" s="130"/>
      <c r="C21" s="128"/>
      <c r="D21" s="128"/>
      <c r="E21" s="128"/>
      <c r="F21" s="127"/>
      <c r="G21" s="129"/>
      <c r="H21" s="129"/>
    </row>
    <row r="22" spans="1:13" hidden="1" x14ac:dyDescent="0.2">
      <c r="A22" s="130"/>
      <c r="B22" s="130"/>
      <c r="C22" s="450" t="s">
        <v>508</v>
      </c>
      <c r="D22" s="451"/>
      <c r="E22" s="451"/>
      <c r="F22" s="157" t="e">
        <f>IF(OR(G10&lt;0.65,G11&lt;0.65,G12&lt;0.65,G13&lt;0.65,G9&lt;0.65),0,5)</f>
        <v>#N/A</v>
      </c>
      <c r="G22" s="131"/>
      <c r="H22" s="131"/>
      <c r="L22" s="164"/>
    </row>
    <row r="23" spans="1:13" hidden="1" x14ac:dyDescent="0.2">
      <c r="A23" s="130"/>
      <c r="B23" s="130"/>
      <c r="C23" s="248" t="s">
        <v>298</v>
      </c>
      <c r="D23" s="132"/>
      <c r="E23" s="132"/>
      <c r="F23" s="157" t="e">
        <f>IF(OR(G10&lt;0.5,G11&lt;0.5,G12&lt;0.5,G13&lt;0.5,G9&lt;0.5),0,3)</f>
        <v>#N/A</v>
      </c>
      <c r="G23" s="133"/>
      <c r="H23" s="133"/>
    </row>
    <row r="24" spans="1:13" hidden="1" x14ac:dyDescent="0.2">
      <c r="A24" s="130"/>
      <c r="B24" s="130"/>
      <c r="C24" s="452" t="s">
        <v>299</v>
      </c>
      <c r="D24" s="453"/>
      <c r="E24" s="453"/>
      <c r="F24" s="157" t="e">
        <f>IF(OR(G10&lt;0.35,G11&lt;0.35,G12&lt;0.35,G13&lt;0.35,G9&lt;0.35),0,1)</f>
        <v>#N/A</v>
      </c>
      <c r="G24" s="133"/>
      <c r="H24" s="133"/>
      <c r="L24" s="159"/>
    </row>
    <row r="25" spans="1:13" hidden="1" x14ac:dyDescent="0.2">
      <c r="A25" s="130"/>
      <c r="B25" s="130"/>
      <c r="C25" s="454" t="s">
        <v>513</v>
      </c>
      <c r="D25" s="455"/>
      <c r="E25" s="455"/>
      <c r="F25" s="157" t="e">
        <f>IF(OR(G11&lt;0.35,G12&lt;0.35,G13&lt;0.35,G9&lt;0.35,G14&lt;0.35),0,0)</f>
        <v>#N/A</v>
      </c>
      <c r="G25" s="133"/>
      <c r="H25" s="133"/>
      <c r="L25" s="159"/>
    </row>
    <row r="26" spans="1:13" hidden="1" x14ac:dyDescent="0.2">
      <c r="A26" s="130"/>
      <c r="B26" s="130"/>
      <c r="C26" s="249" t="s">
        <v>300</v>
      </c>
      <c r="D26" s="134"/>
      <c r="E26" s="134"/>
      <c r="F26" s="157" t="e">
        <f>SUM(F22:F24)</f>
        <v>#N/A</v>
      </c>
      <c r="G26" s="133"/>
      <c r="H26" s="133"/>
      <c r="L26" s="159"/>
      <c r="M26" s="164"/>
    </row>
    <row r="27" spans="1:13" hidden="1" x14ac:dyDescent="0.2">
      <c r="A27" s="130"/>
      <c r="B27" s="130"/>
      <c r="C27" s="133"/>
      <c r="D27" s="133"/>
      <c r="E27" s="133"/>
      <c r="F27" s="133"/>
      <c r="G27" s="133"/>
      <c r="H27" s="133"/>
      <c r="L27" s="159"/>
    </row>
    <row r="28" spans="1:13" hidden="1" x14ac:dyDescent="0.2">
      <c r="A28" s="130"/>
      <c r="B28" s="130"/>
      <c r="C28" s="445" t="s">
        <v>16</v>
      </c>
      <c r="D28" s="445"/>
      <c r="E28" s="445"/>
      <c r="F28" s="445">
        <v>95</v>
      </c>
      <c r="G28" s="133"/>
      <c r="H28" s="133"/>
      <c r="L28" s="159"/>
    </row>
    <row r="29" spans="1:13" hidden="1" x14ac:dyDescent="0.2">
      <c r="A29" s="130"/>
      <c r="B29" s="130"/>
      <c r="C29" s="445" t="s">
        <v>514</v>
      </c>
      <c r="D29" s="445"/>
      <c r="E29" s="445"/>
      <c r="F29" s="445">
        <v>80</v>
      </c>
      <c r="G29" s="133"/>
      <c r="H29" s="133"/>
    </row>
    <row r="30" spans="1:13" hidden="1" x14ac:dyDescent="0.2">
      <c r="A30" s="130"/>
      <c r="B30" s="130"/>
      <c r="C30" s="445" t="s">
        <v>516</v>
      </c>
      <c r="D30" s="445"/>
      <c r="E30" s="445"/>
      <c r="F30" s="445">
        <v>65</v>
      </c>
      <c r="G30" s="133"/>
      <c r="H30" s="133"/>
    </row>
    <row r="31" spans="1:13" hidden="1" x14ac:dyDescent="0.2">
      <c r="A31" s="130"/>
      <c r="B31" s="130"/>
      <c r="C31" s="445" t="s">
        <v>515</v>
      </c>
      <c r="D31" s="445"/>
      <c r="E31" s="445"/>
      <c r="F31" s="445">
        <v>50</v>
      </c>
      <c r="G31" s="133"/>
      <c r="H31" s="133"/>
    </row>
    <row r="32" spans="1:13" hidden="1" x14ac:dyDescent="0.2">
      <c r="A32" s="130"/>
      <c r="B32" s="130"/>
      <c r="C32" s="445" t="s">
        <v>17</v>
      </c>
      <c r="D32" s="445"/>
      <c r="E32" s="445"/>
      <c r="F32" s="445">
        <v>35</v>
      </c>
      <c r="G32" s="133"/>
      <c r="H32" s="133"/>
    </row>
    <row r="33" spans="1:12" hidden="1" x14ac:dyDescent="0.2">
      <c r="A33" s="130"/>
      <c r="B33" s="130"/>
      <c r="C33" s="445" t="s">
        <v>18</v>
      </c>
      <c r="D33" s="445"/>
      <c r="E33" s="445"/>
      <c r="F33" s="445">
        <v>20</v>
      </c>
      <c r="G33" s="133"/>
      <c r="H33" s="133"/>
    </row>
    <row r="34" spans="1:12" ht="3" customHeight="1" thickBot="1" x14ac:dyDescent="0.25">
      <c r="A34" s="130"/>
      <c r="B34" s="130"/>
      <c r="C34" s="179"/>
      <c r="D34" s="179"/>
      <c r="E34" s="179"/>
      <c r="F34" s="179"/>
      <c r="G34" s="133"/>
      <c r="H34" s="133"/>
    </row>
    <row r="35" spans="1:12" ht="13.5" thickBot="1" x14ac:dyDescent="0.25">
      <c r="A35" s="130"/>
      <c r="C35" s="135" t="s">
        <v>510</v>
      </c>
      <c r="D35" s="136"/>
      <c r="E35" s="136"/>
      <c r="F35" s="165"/>
      <c r="G35" s="165"/>
      <c r="H35" s="137"/>
    </row>
    <row r="36" spans="1:12" ht="25.5" customHeight="1" x14ac:dyDescent="0.2">
      <c r="A36" s="130"/>
      <c r="C36" s="490" t="s">
        <v>267</v>
      </c>
      <c r="D36" s="491"/>
      <c r="E36" s="166" t="s">
        <v>375</v>
      </c>
      <c r="F36" s="491" t="s">
        <v>301</v>
      </c>
      <c r="G36" s="491"/>
      <c r="H36" s="167"/>
      <c r="I36" s="2"/>
      <c r="J36" s="40"/>
      <c r="K36" s="39"/>
      <c r="L36" s="39"/>
    </row>
    <row r="37" spans="1:12" x14ac:dyDescent="0.2">
      <c r="A37" s="130"/>
      <c r="C37" s="492" t="s">
        <v>19</v>
      </c>
      <c r="D37" s="493"/>
      <c r="E37" s="449" t="s">
        <v>20</v>
      </c>
      <c r="F37" s="493" t="s">
        <v>511</v>
      </c>
      <c r="G37" s="493"/>
      <c r="H37" s="168"/>
      <c r="I37" s="14"/>
      <c r="J37" s="14"/>
      <c r="K37" s="39"/>
      <c r="L37" s="14"/>
    </row>
    <row r="38" spans="1:12" x14ac:dyDescent="0.2">
      <c r="A38" s="130"/>
      <c r="C38" s="492" t="s">
        <v>304</v>
      </c>
      <c r="D38" s="493"/>
      <c r="E38" s="449" t="s">
        <v>21</v>
      </c>
      <c r="F38" s="493" t="s">
        <v>302</v>
      </c>
      <c r="G38" s="493"/>
      <c r="H38" s="168"/>
      <c r="I38" s="26"/>
      <c r="J38" s="26"/>
      <c r="K38" s="26"/>
      <c r="L38" s="88"/>
    </row>
    <row r="39" spans="1:12" ht="13.5" thickBot="1" x14ac:dyDescent="0.25">
      <c r="A39" s="130"/>
      <c r="C39" s="505" t="s">
        <v>305</v>
      </c>
      <c r="D39" s="506"/>
      <c r="E39" s="446" t="s">
        <v>22</v>
      </c>
      <c r="F39" s="449" t="s">
        <v>303</v>
      </c>
      <c r="G39" s="449"/>
      <c r="H39" s="169"/>
      <c r="I39" s="26"/>
      <c r="J39" s="26"/>
      <c r="K39" s="26"/>
      <c r="L39" s="88"/>
    </row>
    <row r="40" spans="1:12" ht="13.5" thickBot="1" x14ac:dyDescent="0.25">
      <c r="A40" s="130"/>
      <c r="C40" s="170" t="s">
        <v>374</v>
      </c>
      <c r="D40" s="171"/>
      <c r="E40" s="172"/>
      <c r="F40" s="172"/>
      <c r="G40" s="173"/>
      <c r="H40" s="138"/>
      <c r="I40" s="97"/>
      <c r="J40" s="97"/>
      <c r="K40" s="26"/>
      <c r="L40" s="88"/>
    </row>
    <row r="41" spans="1:12" ht="3.75" customHeight="1" thickBot="1" x14ac:dyDescent="0.25">
      <c r="A41" s="130"/>
      <c r="B41" s="130"/>
      <c r="C41" s="445"/>
      <c r="D41" s="445"/>
      <c r="E41" s="445"/>
      <c r="F41" s="445"/>
      <c r="G41" s="133"/>
      <c r="H41" s="3"/>
      <c r="I41" s="98"/>
      <c r="J41" s="40"/>
      <c r="K41" s="39"/>
      <c r="L41" s="39"/>
    </row>
    <row r="42" spans="1:12" ht="13.5" thickBot="1" x14ac:dyDescent="0.25">
      <c r="A42" s="130"/>
      <c r="C42" s="139" t="s">
        <v>370</v>
      </c>
      <c r="D42" s="140"/>
      <c r="E42" s="140"/>
      <c r="F42" s="174"/>
      <c r="G42" s="141"/>
      <c r="H42" s="142"/>
    </row>
    <row r="43" spans="1:12" x14ac:dyDescent="0.2">
      <c r="A43" s="130"/>
      <c r="C43" s="175" t="s">
        <v>371</v>
      </c>
      <c r="D43" s="176"/>
      <c r="E43" s="176"/>
      <c r="F43" s="176"/>
      <c r="G43" s="143"/>
      <c r="H43" s="144"/>
    </row>
    <row r="44" spans="1:12" ht="26.25" customHeight="1" x14ac:dyDescent="0.2">
      <c r="C44" s="508" t="s">
        <v>518</v>
      </c>
      <c r="D44" s="509"/>
      <c r="E44" s="509"/>
      <c r="F44" s="509"/>
      <c r="G44" s="509"/>
      <c r="H44" s="510"/>
    </row>
    <row r="45" spans="1:12" x14ac:dyDescent="0.2">
      <c r="C45" s="511" t="s">
        <v>373</v>
      </c>
      <c r="D45" s="512"/>
      <c r="E45" s="512"/>
      <c r="F45" s="512"/>
      <c r="G45" s="512"/>
      <c r="H45" s="513"/>
    </row>
    <row r="46" spans="1:12" x14ac:dyDescent="0.2">
      <c r="C46" s="511" t="s">
        <v>372</v>
      </c>
      <c r="D46" s="512"/>
      <c r="E46" s="512"/>
      <c r="F46" s="512"/>
      <c r="G46" s="512"/>
      <c r="H46" s="513"/>
    </row>
    <row r="47" spans="1:12" ht="4.5" customHeight="1" x14ac:dyDescent="0.2">
      <c r="B47" s="130"/>
    </row>
    <row r="48" spans="1:12" x14ac:dyDescent="0.2">
      <c r="A48" s="507" t="s">
        <v>23</v>
      </c>
      <c r="B48" s="507"/>
      <c r="C48" s="507"/>
      <c r="D48" s="507"/>
      <c r="E48" s="507"/>
      <c r="F48" s="507"/>
      <c r="G48" s="177"/>
      <c r="H48" s="177"/>
    </row>
    <row r="49" spans="1:10" ht="31.5" customHeight="1" x14ac:dyDescent="0.2">
      <c r="A49" s="504" t="s">
        <v>308</v>
      </c>
      <c r="B49" s="504"/>
      <c r="D49" s="489" t="s">
        <v>316</v>
      </c>
      <c r="E49" s="489"/>
      <c r="F49" s="489"/>
      <c r="G49" s="489"/>
      <c r="H49" s="489"/>
      <c r="J49" s="178"/>
    </row>
    <row r="50" spans="1:10" ht="31.5" customHeight="1" x14ac:dyDescent="0.2">
      <c r="A50" s="485" t="s">
        <v>307</v>
      </c>
      <c r="B50" s="485"/>
      <c r="D50" s="489" t="s">
        <v>315</v>
      </c>
      <c r="E50" s="489"/>
      <c r="F50" s="489"/>
      <c r="G50" s="489"/>
      <c r="H50" s="489"/>
      <c r="J50" s="178"/>
    </row>
    <row r="51" spans="1:10" ht="15" customHeight="1" x14ac:dyDescent="0.2">
      <c r="A51" s="484" t="s">
        <v>309</v>
      </c>
      <c r="B51" s="484"/>
      <c r="C51" s="498"/>
      <c r="D51" s="498"/>
      <c r="E51" s="498"/>
      <c r="F51" s="498"/>
      <c r="G51" s="498"/>
      <c r="H51" s="498"/>
    </row>
    <row r="52" spans="1:10" ht="15" customHeight="1" x14ac:dyDescent="0.2">
      <c r="A52" s="484" t="s">
        <v>280</v>
      </c>
      <c r="B52" s="484"/>
      <c r="C52" s="498"/>
      <c r="D52" s="498"/>
      <c r="E52" s="498"/>
      <c r="F52" s="498"/>
      <c r="G52" s="498"/>
      <c r="H52" s="498"/>
    </row>
    <row r="53" spans="1:10" ht="24.75" customHeight="1" x14ac:dyDescent="0.2">
      <c r="A53" s="485" t="s">
        <v>310</v>
      </c>
      <c r="B53" s="485"/>
      <c r="C53" s="501"/>
      <c r="D53" s="501"/>
      <c r="E53" s="501"/>
      <c r="F53" s="501"/>
      <c r="G53" s="501"/>
      <c r="H53" s="501"/>
    </row>
    <row r="54" spans="1:10" ht="8.25" customHeight="1" x14ac:dyDescent="0.2"/>
    <row r="55" spans="1:10" x14ac:dyDescent="0.2">
      <c r="A55" s="502" t="s">
        <v>306</v>
      </c>
      <c r="B55" s="502"/>
      <c r="C55" s="502"/>
      <c r="D55" s="502"/>
      <c r="E55" s="502"/>
      <c r="F55" s="502"/>
      <c r="G55" s="177"/>
      <c r="H55" s="177"/>
    </row>
    <row r="56" spans="1:10" s="251" customFormat="1" ht="30" customHeight="1" x14ac:dyDescent="0.25">
      <c r="A56" s="485" t="s">
        <v>308</v>
      </c>
      <c r="B56" s="485"/>
      <c r="D56" s="489" t="s">
        <v>316</v>
      </c>
      <c r="E56" s="489"/>
      <c r="F56" s="489"/>
      <c r="G56" s="489"/>
      <c r="H56" s="489"/>
    </row>
    <row r="57" spans="1:10" s="250" customFormat="1" ht="29.25" customHeight="1" x14ac:dyDescent="0.2">
      <c r="A57" s="484" t="s">
        <v>307</v>
      </c>
      <c r="B57" s="484"/>
      <c r="D57" s="489" t="s">
        <v>315</v>
      </c>
      <c r="E57" s="489"/>
      <c r="F57" s="489"/>
      <c r="G57" s="489"/>
      <c r="H57" s="489"/>
    </row>
    <row r="58" spans="1:10" ht="15" customHeight="1" x14ac:dyDescent="0.2">
      <c r="A58" s="484" t="s">
        <v>309</v>
      </c>
      <c r="B58" s="484"/>
      <c r="C58" s="498"/>
      <c r="D58" s="498"/>
      <c r="E58" s="498"/>
      <c r="F58" s="498"/>
      <c r="G58" s="498"/>
      <c r="H58" s="498"/>
    </row>
    <row r="59" spans="1:10" ht="15" customHeight="1" x14ac:dyDescent="0.2">
      <c r="A59" s="484" t="s">
        <v>280</v>
      </c>
      <c r="B59" s="484"/>
      <c r="C59" s="499"/>
      <c r="D59" s="499"/>
      <c r="E59" s="499"/>
      <c r="F59" s="499"/>
      <c r="G59" s="499"/>
      <c r="H59" s="499"/>
    </row>
    <row r="60" spans="1:10" ht="24.75" customHeight="1" x14ac:dyDescent="0.2">
      <c r="A60" s="485" t="s">
        <v>310</v>
      </c>
      <c r="B60" s="485"/>
      <c r="C60" s="500"/>
      <c r="D60" s="500"/>
      <c r="E60" s="500"/>
      <c r="F60" s="500"/>
      <c r="G60" s="500"/>
      <c r="H60" s="500"/>
    </row>
    <row r="64" spans="1:10" ht="7.5" customHeight="1" x14ac:dyDescent="0.2"/>
    <row r="66" spans="4:5" ht="7.5" customHeight="1" x14ac:dyDescent="0.2"/>
    <row r="67" spans="4:5" x14ac:dyDescent="0.2">
      <c r="D67" s="145"/>
      <c r="E67" s="145"/>
    </row>
  </sheetData>
  <mergeCells count="44">
    <mergeCell ref="C39:D39"/>
    <mergeCell ref="A48:F48"/>
    <mergeCell ref="C44:H44"/>
    <mergeCell ref="C45:H45"/>
    <mergeCell ref="C46:H46"/>
    <mergeCell ref="A50:B50"/>
    <mergeCell ref="A2:B2"/>
    <mergeCell ref="A6:B6"/>
    <mergeCell ref="A5:B5"/>
    <mergeCell ref="A4:B4"/>
    <mergeCell ref="A3:B3"/>
    <mergeCell ref="A49:B49"/>
    <mergeCell ref="D57:H57"/>
    <mergeCell ref="C58:H58"/>
    <mergeCell ref="C59:H59"/>
    <mergeCell ref="C60:H60"/>
    <mergeCell ref="D50:H50"/>
    <mergeCell ref="C51:H51"/>
    <mergeCell ref="C52:H52"/>
    <mergeCell ref="C53:H53"/>
    <mergeCell ref="A55:F55"/>
    <mergeCell ref="D56:H56"/>
    <mergeCell ref="A60:B60"/>
    <mergeCell ref="A56:B56"/>
    <mergeCell ref="A57:B57"/>
    <mergeCell ref="A58:B58"/>
    <mergeCell ref="A59:B59"/>
    <mergeCell ref="A51:B51"/>
    <mergeCell ref="A52:B52"/>
    <mergeCell ref="A53:B53"/>
    <mergeCell ref="C6:H6"/>
    <mergeCell ref="C2:H2"/>
    <mergeCell ref="C3:H3"/>
    <mergeCell ref="C4:H4"/>
    <mergeCell ref="C5:H5"/>
    <mergeCell ref="D49:H49"/>
    <mergeCell ref="C36:D36"/>
    <mergeCell ref="F36:G36"/>
    <mergeCell ref="C37:D37"/>
    <mergeCell ref="F37:G37"/>
    <mergeCell ref="C38:D38"/>
    <mergeCell ref="F38:G38"/>
    <mergeCell ref="F17:H17"/>
    <mergeCell ref="F19:H19"/>
  </mergeCells>
  <conditionalFormatting sqref="F17:H17">
    <cfRule type="containsText" dxfId="29" priority="16" stopIfTrue="1" operator="containsText" text="Certificering er ikke mulig">
      <formula>NOT(ISERROR(SEARCH("Certificering er ikke mulig",F17)))</formula>
    </cfRule>
  </conditionalFormatting>
  <pageMargins left="0.70866141732283472" right="0.70866141732283472" top="0.78740157480314965" bottom="0.78740157480314965" header="0.31496062992125984" footer="0.31496062992125984"/>
  <pageSetup paperSize="9" scale="97" orientation="portrait" r:id="rId1"/>
  <headerFooter>
    <oddHeader>&amp;R&amp;9Deckblatt</oddHeader>
    <oddFooter>&amp;L&amp;"Arial,Standard"&amp;10&amp;D&amp;C&amp;"Arial,Standard"&amp;10&amp;P&amp;R&amp;"Arial,Standard"&amp;10Copyright DGNB GmbH</oddFooter>
  </headerFooter>
  <rowBreaks count="1" manualBreakCount="1">
    <brk id="6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7</xdr:col>
                    <xdr:colOff>742950</xdr:colOff>
                    <xdr:row>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 altText="Ich versichere, dass alle eingetragenen Bewertungen auf Plausibilität überprüft wurden und gemäß den DGNB Anforderungen vorgenommen wurden.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7</xdr:col>
                    <xdr:colOff>752475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9525</xdr:rowOff>
                  </from>
                  <to>
                    <xdr:col>7</xdr:col>
                    <xdr:colOff>752475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 altText="Ich versichere, dass alle eingetragenen Bewertungen auf Plausibilität überprüft wurden und gemäß den DGNB Anforderungen vorgenommen wurden.">
                <anchor moveWithCells="1">
                  <from>
                    <xdr:col>2</xdr:col>
                    <xdr:colOff>9525</xdr:colOff>
                    <xdr:row>56</xdr:row>
                    <xdr:rowOff>9525</xdr:rowOff>
                  </from>
                  <to>
                    <xdr:col>7</xdr:col>
                    <xdr:colOff>733425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0</xdr:rowOff>
                  </from>
                  <to>
                    <xdr:col>7</xdr:col>
                    <xdr:colOff>742950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stopIfTrue="1" operator="containsText" id="{04D39534-901E-44A1-8BE1-60492E47F4E4}">
            <xm:f>NOT(ISERROR(SEARCH(#REF!,C22)))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ontainsText" priority="17" stopIfTrue="1" operator="containsText" id="{A6A3539B-332C-40F0-A966-8E0FEFD70D5E}">
            <xm:f>NOT(ISERROR(SEARCH(#REF!,C23)))</xm:f>
            <xm:f>#REF!</xm:f>
            <x14:dxf>
              <fill>
                <patternFill>
                  <bgColor rgb="FFFFFF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15" operator="containsText" id="{55A32A01-A77F-4F75-B249-9B1EF5877A94}">
            <xm:f>NOT(ISERROR(SEARCH($C$25,H16)))</xm:f>
            <xm:f>$C$25</xm:f>
            <x14:dxf>
              <fill>
                <patternFill>
                  <bgColor rgb="FFFFC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12" stopIfTrue="1" operator="containsText" id="{62956F47-CF55-41CE-9058-994F103F203B}">
            <xm:f>NOT(ISERROR(SEARCH($C$24,H16)))</xm:f>
            <xm:f>$C$24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13" stopIfTrue="1" operator="containsText" id="{18407B84-342B-4FB0-AD5D-8DEE93424D78}">
            <xm:f>NOT(ISERROR(SEARCH($C$23,H16)))</xm:f>
            <xm:f>$C$23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stopIfTrue="1" operator="containsText" id="{7472A8A2-B0FC-49EE-AB98-5A7E39D2177C}">
            <xm:f>NOT(ISERROR(SEARCH($C$26,H16)))</xm:f>
            <xm:f>$C$26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11" operator="containsText" id="{84082F07-9D35-4675-813C-EED9EE68756E}">
            <xm:f>NOT(ISERROR(SEARCH($C$22,H16)))</xm:f>
            <xm:f>$C$22</xm:f>
            <x14:dxf>
              <fill>
                <patternFill>
                  <bgColor theme="4" tint="0.79998168889431442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6" operator="containsText" id="{5CA50ED4-0D00-4297-80DE-971FDD22E8C8}">
            <xm:f>NOT(ISERROR(SEARCH($C$22,F19)))</xm:f>
            <xm:f>$C$22</xm:f>
            <x14:dxf>
              <fill>
                <patternFill>
                  <bgColor theme="4" tint="0.79998168889431442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10" operator="containsText" id="{411EC0F4-E5F6-41E6-8E8B-053391B308BE}">
            <xm:f>NOT(ISERROR(SEARCH($C$25,F19)))</xm:f>
            <xm:f>$C$25</xm:f>
            <x14:dxf>
              <fill>
                <patternFill>
                  <bgColor rgb="FFFFC0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7" stopIfTrue="1" operator="containsText" id="{522AE6E6-7EAB-43DF-87ED-A031B2CFFA1A}">
            <xm:f>NOT(ISERROR(SEARCH($C$24,F19)))</xm:f>
            <xm:f>$C$24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8" stopIfTrue="1" operator="containsText" id="{78DD9F95-ED3F-4537-9E81-A37E762789E7}">
            <xm:f>NOT(ISERROR(SEARCH($C$23,F19)))</xm:f>
            <xm:f>$C$23</xm:f>
            <x14:dxf>
              <fill>
                <patternFill>
                  <bgColor rgb="FFFFFF00"/>
                </patternFill>
              </fill>
            </x14:dxf>
          </x14:cfRule>
          <x14:cfRule type="containsText" priority="9" stopIfTrue="1" operator="containsText" id="{9219BF89-1B98-4ED7-B4D9-1E87C7845AFF}">
            <xm:f>NOT(ISERROR(SEARCH($C$26,F19)))</xm:f>
            <xm:f>$C$26</xm:f>
            <x14:dxf>
              <fill>
                <patternFill>
                  <bgColor rgb="FFFF00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5" operator="containsText" id="{33277E26-D3BC-45CB-B158-713F6132BA4F}">
            <xm:f>NOT(ISERROR(SEARCH($C$25,H9)))</xm:f>
            <xm:f>$C$25</xm:f>
            <x14:dxf>
              <fill>
                <patternFill>
                  <bgColor rgb="FFFFC000"/>
                </patternFill>
              </fill>
            </x14:dxf>
          </x14:cfRule>
          <xm:sqref>H9:H13</xm:sqref>
        </x14:conditionalFormatting>
        <x14:conditionalFormatting xmlns:xm="http://schemas.microsoft.com/office/excel/2006/main">
          <x14:cfRule type="containsText" priority="2" stopIfTrue="1" operator="containsText" id="{A277F276-7682-40DD-992A-EDB63FF3C47D}">
            <xm:f>NOT(ISERROR(SEARCH($C$24,H9)))</xm:f>
            <xm:f>$C$24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3" stopIfTrue="1" operator="containsText" id="{4372C981-27F7-431A-9014-9AD94BD997C9}">
            <xm:f>NOT(ISERROR(SEARCH($C$23,H9)))</xm:f>
            <xm:f>$C$23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stopIfTrue="1" operator="containsText" id="{114C51B2-E45C-459F-A449-E950F49C2F7B}">
            <xm:f>NOT(ISERROR(SEARCH($C$26,H9)))</xm:f>
            <xm:f>$C$26</xm:f>
            <x14:dxf>
              <fill>
                <patternFill>
                  <bgColor rgb="FFFF0000"/>
                </patternFill>
              </fill>
            </x14:dxf>
          </x14:cfRule>
          <xm:sqref>H9:H13</xm:sqref>
        </x14:conditionalFormatting>
        <x14:conditionalFormatting xmlns:xm="http://schemas.microsoft.com/office/excel/2006/main">
          <x14:cfRule type="containsText" priority="1" operator="containsText" id="{222A335A-378D-42CF-843C-3DE0DAFB3E5C}">
            <xm:f>NOT(ISERROR(SEARCH($C$22,H9)))</xm:f>
            <xm:f>$C$22</xm:f>
            <x14:dxf>
              <fill>
                <patternFill>
                  <bgColor theme="4" tint="0.79998168889431442"/>
                </patternFill>
              </fill>
            </x14:dxf>
          </x14:cfRule>
          <xm:sqref>H9:H13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42307-D555-4F3F-AA04-400EBAE970DC}">
  <sheetPr>
    <tabColor theme="3" tint="0.59999389629810485"/>
  </sheetPr>
  <dimension ref="A1:S263"/>
  <sheetViews>
    <sheetView tabSelected="1" zoomScale="70" zoomScaleNormal="70" workbookViewId="0"/>
  </sheetViews>
  <sheetFormatPr defaultRowHeight="15" x14ac:dyDescent="0.25"/>
  <cols>
    <col min="1" max="1" width="30.140625" customWidth="1"/>
    <col min="2" max="2" width="11.85546875" bestFit="1" customWidth="1"/>
    <col min="3" max="3" width="100.28515625" bestFit="1" customWidth="1"/>
    <col min="5" max="5" width="10.28515625" bestFit="1" customWidth="1"/>
    <col min="6" max="6" width="14.140625" bestFit="1" customWidth="1"/>
    <col min="7" max="7" width="19.5703125" bestFit="1" customWidth="1"/>
  </cols>
  <sheetData>
    <row r="1" spans="1:19" ht="105.75" customHeight="1" x14ac:dyDescent="0.25">
      <c r="A1" s="667" t="s">
        <v>544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</row>
    <row r="2" spans="1:19" x14ac:dyDescent="0.25">
      <c r="A2" s="478"/>
      <c r="B2" s="478"/>
      <c r="C2" s="478"/>
      <c r="D2" s="478"/>
      <c r="E2" s="479"/>
      <c r="F2" s="479"/>
      <c r="L2" s="478"/>
      <c r="N2" s="479"/>
      <c r="O2" s="478"/>
      <c r="P2" s="478"/>
    </row>
    <row r="3" spans="1:19" x14ac:dyDescent="0.25">
      <c r="A3" s="478"/>
      <c r="B3" s="478"/>
      <c r="C3" s="478"/>
      <c r="D3" s="478"/>
      <c r="E3" s="479"/>
      <c r="F3" s="479"/>
      <c r="H3" s="479"/>
      <c r="N3" s="479"/>
      <c r="P3" s="478"/>
    </row>
    <row r="4" spans="1:19" x14ac:dyDescent="0.25">
      <c r="A4" s="478"/>
      <c r="B4" s="478"/>
      <c r="C4" s="478"/>
      <c r="D4" s="478"/>
      <c r="E4" s="479"/>
      <c r="G4" s="479"/>
      <c r="H4" s="479"/>
      <c r="P4" s="478"/>
    </row>
    <row r="5" spans="1:19" x14ac:dyDescent="0.25">
      <c r="A5" s="478"/>
      <c r="B5" s="478"/>
      <c r="C5" s="478"/>
      <c r="D5" s="478"/>
      <c r="E5" s="479"/>
      <c r="M5" s="479"/>
      <c r="P5" s="478"/>
      <c r="Q5" s="478"/>
      <c r="R5" s="478"/>
      <c r="S5" s="478"/>
    </row>
    <row r="6" spans="1:19" x14ac:dyDescent="0.25">
      <c r="A6" s="478"/>
      <c r="B6" s="478"/>
      <c r="C6" s="478"/>
      <c r="D6" s="478"/>
      <c r="E6" s="479"/>
      <c r="M6" s="479"/>
      <c r="P6" s="478"/>
      <c r="Q6" s="478"/>
      <c r="R6" s="478"/>
      <c r="S6" s="478"/>
    </row>
    <row r="7" spans="1:19" x14ac:dyDescent="0.25">
      <c r="A7" s="478"/>
      <c r="B7" s="478"/>
      <c r="C7" s="478"/>
      <c r="D7" s="478"/>
      <c r="E7" s="479"/>
      <c r="M7" s="479"/>
      <c r="P7" s="478"/>
      <c r="Q7" s="478"/>
      <c r="R7" s="478"/>
      <c r="S7" s="478"/>
    </row>
    <row r="8" spans="1:19" x14ac:dyDescent="0.25">
      <c r="A8" s="478"/>
      <c r="B8" s="478"/>
      <c r="C8" s="478"/>
      <c r="D8" s="478"/>
      <c r="E8" s="479"/>
      <c r="G8" s="479"/>
      <c r="H8" s="479"/>
      <c r="P8" s="478"/>
    </row>
    <row r="9" spans="1:19" x14ac:dyDescent="0.25">
      <c r="A9" s="478"/>
      <c r="B9" s="478"/>
      <c r="C9" s="478"/>
      <c r="D9" s="478"/>
      <c r="E9" s="479"/>
      <c r="M9" s="479"/>
      <c r="P9" s="478"/>
      <c r="Q9" s="478"/>
      <c r="R9" s="478"/>
      <c r="S9" s="478"/>
    </row>
    <row r="10" spans="1:19" x14ac:dyDescent="0.25">
      <c r="A10" s="478"/>
      <c r="B10" s="478"/>
      <c r="C10" s="478"/>
      <c r="D10" s="478"/>
      <c r="E10" s="479"/>
      <c r="M10" s="479"/>
      <c r="P10" s="478"/>
      <c r="Q10" s="478"/>
      <c r="R10" s="478"/>
      <c r="S10" s="478"/>
    </row>
    <row r="11" spans="1:19" x14ac:dyDescent="0.25">
      <c r="A11" s="478"/>
      <c r="B11" s="478"/>
      <c r="C11" s="478"/>
      <c r="D11" s="478"/>
      <c r="E11" s="479"/>
      <c r="M11" s="479"/>
      <c r="P11" s="478"/>
      <c r="Q11" s="478"/>
      <c r="R11" s="478"/>
      <c r="S11" s="478"/>
    </row>
    <row r="12" spans="1:19" x14ac:dyDescent="0.25">
      <c r="A12" s="478"/>
      <c r="B12" s="478"/>
      <c r="C12" s="478"/>
      <c r="D12" s="478"/>
      <c r="E12" s="479"/>
      <c r="M12" s="479"/>
      <c r="P12" s="478"/>
      <c r="Q12" s="478"/>
      <c r="R12" s="478"/>
      <c r="S12" s="478"/>
    </row>
    <row r="13" spans="1:19" x14ac:dyDescent="0.25">
      <c r="A13" s="478"/>
      <c r="B13" s="478"/>
      <c r="C13" s="478"/>
      <c r="D13" s="478"/>
      <c r="E13" s="479"/>
      <c r="G13" s="479"/>
      <c r="H13" s="479"/>
      <c r="P13" s="478"/>
    </row>
    <row r="14" spans="1:19" x14ac:dyDescent="0.25">
      <c r="A14" s="478"/>
      <c r="B14" s="478"/>
      <c r="C14" s="478"/>
      <c r="D14" s="478"/>
      <c r="E14" s="479"/>
      <c r="M14" s="479"/>
      <c r="P14" s="478"/>
      <c r="Q14" s="478"/>
      <c r="R14" s="478"/>
      <c r="S14" s="478"/>
    </row>
    <row r="15" spans="1:19" x14ac:dyDescent="0.25">
      <c r="A15" s="478"/>
      <c r="B15" s="478"/>
      <c r="C15" s="478"/>
      <c r="D15" s="478"/>
      <c r="E15" s="479"/>
      <c r="M15" s="479"/>
      <c r="P15" s="478"/>
      <c r="Q15" s="478"/>
      <c r="R15" s="478"/>
      <c r="S15" s="478"/>
    </row>
    <row r="16" spans="1:19" x14ac:dyDescent="0.25">
      <c r="A16" s="478"/>
      <c r="B16" s="478"/>
      <c r="C16" s="478"/>
      <c r="D16" s="478"/>
      <c r="E16" s="479"/>
      <c r="M16" s="479"/>
      <c r="P16" s="478"/>
      <c r="Q16" s="478"/>
      <c r="R16" s="478"/>
      <c r="S16" s="478"/>
    </row>
    <row r="17" spans="1:19" x14ac:dyDescent="0.25">
      <c r="A17" s="478"/>
      <c r="B17" s="478"/>
      <c r="C17" s="478"/>
      <c r="D17" s="478"/>
      <c r="E17" s="479"/>
      <c r="M17" s="479"/>
      <c r="P17" s="478"/>
      <c r="Q17" s="478"/>
      <c r="R17" s="478"/>
      <c r="S17" s="478"/>
    </row>
    <row r="18" spans="1:19" x14ac:dyDescent="0.25">
      <c r="A18" s="478"/>
      <c r="B18" s="478"/>
      <c r="C18" s="478"/>
      <c r="D18" s="478"/>
      <c r="E18" s="479"/>
      <c r="M18" s="479"/>
      <c r="P18" s="478"/>
      <c r="Q18" s="478"/>
      <c r="R18" s="478"/>
      <c r="S18" s="478"/>
    </row>
    <row r="19" spans="1:19" x14ac:dyDescent="0.25">
      <c r="A19" s="478"/>
      <c r="B19" s="478"/>
      <c r="C19" s="478"/>
      <c r="D19" s="478"/>
      <c r="E19" s="479"/>
      <c r="M19" s="479"/>
      <c r="P19" s="478"/>
      <c r="Q19" s="478"/>
      <c r="R19" s="478"/>
      <c r="S19" s="478"/>
    </row>
    <row r="20" spans="1:19" x14ac:dyDescent="0.25">
      <c r="A20" s="478"/>
      <c r="B20" s="478"/>
      <c r="C20" s="478"/>
      <c r="D20" s="478"/>
      <c r="E20" s="479"/>
      <c r="M20" s="479"/>
      <c r="P20" s="478"/>
      <c r="Q20" s="478"/>
      <c r="R20" s="478"/>
      <c r="S20" s="478"/>
    </row>
    <row r="21" spans="1:19" x14ac:dyDescent="0.25">
      <c r="A21" s="478"/>
      <c r="B21" s="478"/>
      <c r="C21" s="478"/>
      <c r="D21" s="478"/>
      <c r="E21" s="479"/>
      <c r="M21" s="479"/>
      <c r="P21" s="478"/>
      <c r="Q21" s="478"/>
      <c r="R21" s="478"/>
      <c r="S21" s="478"/>
    </row>
    <row r="22" spans="1:19" x14ac:dyDescent="0.25">
      <c r="A22" s="478"/>
      <c r="B22" s="478"/>
      <c r="C22" s="478"/>
      <c r="D22" s="478"/>
      <c r="E22" s="479"/>
      <c r="M22" s="479"/>
      <c r="P22" s="478"/>
      <c r="Q22" s="478"/>
      <c r="R22" s="478"/>
      <c r="S22" s="478"/>
    </row>
    <row r="23" spans="1:19" x14ac:dyDescent="0.25">
      <c r="A23" s="478"/>
      <c r="B23" s="478"/>
      <c r="C23" s="478"/>
      <c r="D23" s="478"/>
      <c r="E23" s="479"/>
      <c r="M23" s="479"/>
      <c r="P23" s="478"/>
      <c r="Q23" s="478"/>
      <c r="R23" s="478"/>
      <c r="S23" s="478"/>
    </row>
    <row r="24" spans="1:19" x14ac:dyDescent="0.25">
      <c r="A24" s="478"/>
      <c r="B24" s="478"/>
      <c r="C24" s="478"/>
      <c r="D24" s="478"/>
      <c r="E24" s="479"/>
      <c r="G24" s="479"/>
      <c r="H24" s="479"/>
      <c r="P24" s="478"/>
    </row>
    <row r="25" spans="1:19" x14ac:dyDescent="0.25">
      <c r="A25" s="478"/>
      <c r="B25" s="478"/>
      <c r="C25" s="478"/>
      <c r="D25" s="478"/>
      <c r="E25" s="479"/>
      <c r="M25" s="479"/>
      <c r="P25" s="478"/>
      <c r="Q25" s="478"/>
      <c r="R25" s="478"/>
      <c r="S25" s="478"/>
    </row>
    <row r="26" spans="1:19" x14ac:dyDescent="0.25">
      <c r="A26" s="478"/>
      <c r="B26" s="478"/>
      <c r="C26" s="478"/>
      <c r="D26" s="478"/>
      <c r="E26" s="479"/>
      <c r="M26" s="479"/>
      <c r="P26" s="478"/>
      <c r="Q26" s="478"/>
      <c r="R26" s="478"/>
      <c r="S26" s="478"/>
    </row>
    <row r="27" spans="1:19" x14ac:dyDescent="0.25">
      <c r="A27" s="478"/>
      <c r="B27" s="478"/>
      <c r="C27" s="478"/>
      <c r="D27" s="478"/>
      <c r="E27" s="479"/>
      <c r="G27" s="479"/>
      <c r="H27" s="479"/>
      <c r="P27" s="478"/>
    </row>
    <row r="28" spans="1:19" x14ac:dyDescent="0.25">
      <c r="A28" s="478"/>
      <c r="B28" s="478"/>
      <c r="C28" s="478"/>
      <c r="D28" s="478"/>
      <c r="E28" s="479"/>
      <c r="M28" s="479"/>
      <c r="P28" s="478"/>
      <c r="Q28" s="478"/>
      <c r="R28" s="478"/>
      <c r="S28" s="478"/>
    </row>
    <row r="29" spans="1:19" x14ac:dyDescent="0.25">
      <c r="A29" s="478"/>
      <c r="B29" s="478"/>
      <c r="C29" s="478"/>
      <c r="D29" s="478"/>
      <c r="E29" s="479"/>
      <c r="M29" s="479"/>
      <c r="P29" s="478"/>
      <c r="Q29" s="478"/>
      <c r="R29" s="478"/>
      <c r="S29" s="478"/>
    </row>
    <row r="30" spans="1:19" x14ac:dyDescent="0.25">
      <c r="A30" s="478"/>
      <c r="B30" s="478"/>
      <c r="C30" s="478"/>
      <c r="D30" s="478"/>
      <c r="E30" s="479"/>
      <c r="M30" s="479"/>
      <c r="P30" s="478"/>
      <c r="Q30" s="478"/>
      <c r="R30" s="478"/>
      <c r="S30" s="478"/>
    </row>
    <row r="31" spans="1:19" x14ac:dyDescent="0.25">
      <c r="A31" s="478"/>
      <c r="B31" s="478"/>
      <c r="C31" s="478"/>
      <c r="D31" s="478"/>
      <c r="E31" s="479"/>
      <c r="G31" s="479"/>
      <c r="H31" s="479"/>
      <c r="P31" s="478"/>
    </row>
    <row r="32" spans="1:19" x14ac:dyDescent="0.25">
      <c r="A32" s="478"/>
      <c r="B32" s="478"/>
      <c r="C32" s="478"/>
      <c r="D32" s="478"/>
      <c r="E32" s="479"/>
      <c r="M32" s="479"/>
      <c r="P32" s="478"/>
      <c r="Q32" s="478"/>
      <c r="R32" s="478"/>
      <c r="S32" s="478"/>
    </row>
    <row r="33" spans="1:19" x14ac:dyDescent="0.25">
      <c r="A33" s="478"/>
      <c r="B33" s="478"/>
      <c r="C33" s="478"/>
      <c r="D33" s="478"/>
      <c r="E33" s="479"/>
      <c r="M33" s="479"/>
      <c r="P33" s="478"/>
      <c r="Q33" s="478"/>
      <c r="R33" s="478"/>
      <c r="S33" s="478"/>
    </row>
    <row r="34" spans="1:19" x14ac:dyDescent="0.25">
      <c r="A34" s="478"/>
      <c r="B34" s="478"/>
      <c r="C34" s="478"/>
      <c r="D34" s="478"/>
      <c r="E34" s="479"/>
      <c r="M34" s="479"/>
      <c r="P34" s="478"/>
      <c r="Q34" s="478"/>
      <c r="R34" s="478"/>
      <c r="S34" s="478"/>
    </row>
    <row r="35" spans="1:19" x14ac:dyDescent="0.25">
      <c r="A35" s="478"/>
      <c r="B35" s="478"/>
      <c r="C35" s="478"/>
      <c r="D35" s="478"/>
      <c r="E35" s="479"/>
      <c r="M35" s="479"/>
      <c r="P35" s="478"/>
      <c r="Q35" s="478"/>
      <c r="R35" s="478"/>
      <c r="S35" s="478"/>
    </row>
    <row r="36" spans="1:19" x14ac:dyDescent="0.25">
      <c r="A36" s="478"/>
      <c r="B36" s="478"/>
      <c r="C36" s="478"/>
      <c r="D36" s="478"/>
      <c r="E36" s="479"/>
      <c r="M36" s="479"/>
      <c r="P36" s="478"/>
      <c r="Q36" s="478"/>
      <c r="R36" s="478"/>
      <c r="S36" s="478"/>
    </row>
    <row r="37" spans="1:19" x14ac:dyDescent="0.25">
      <c r="A37" s="478"/>
      <c r="B37" s="478"/>
      <c r="C37" s="478"/>
      <c r="D37" s="478"/>
      <c r="E37" s="479"/>
      <c r="M37" s="479"/>
      <c r="P37" s="478"/>
      <c r="Q37" s="478"/>
      <c r="R37" s="478"/>
      <c r="S37" s="478"/>
    </row>
    <row r="38" spans="1:19" x14ac:dyDescent="0.25">
      <c r="A38" s="478"/>
      <c r="B38" s="478"/>
      <c r="C38" s="478"/>
      <c r="D38" s="478"/>
      <c r="E38" s="479"/>
      <c r="M38" s="479"/>
      <c r="P38" s="478"/>
      <c r="Q38" s="478"/>
      <c r="R38" s="478"/>
      <c r="S38" s="478"/>
    </row>
    <row r="39" spans="1:19" x14ac:dyDescent="0.25">
      <c r="A39" s="478"/>
      <c r="B39" s="478"/>
      <c r="C39" s="478"/>
      <c r="D39" s="478"/>
      <c r="E39" s="479"/>
      <c r="G39" s="479"/>
      <c r="H39" s="479"/>
      <c r="P39" s="478"/>
    </row>
    <row r="40" spans="1:19" x14ac:dyDescent="0.25">
      <c r="A40" s="478"/>
      <c r="B40" s="478"/>
      <c r="C40" s="478"/>
      <c r="D40" s="478"/>
      <c r="E40" s="479"/>
      <c r="M40" s="479"/>
      <c r="P40" s="478"/>
      <c r="Q40" s="478"/>
      <c r="R40" s="478"/>
      <c r="S40" s="478"/>
    </row>
    <row r="41" spans="1:19" x14ac:dyDescent="0.25">
      <c r="A41" s="478"/>
      <c r="B41" s="478"/>
      <c r="C41" s="478"/>
      <c r="D41" s="478"/>
      <c r="E41" s="479"/>
      <c r="M41" s="479"/>
      <c r="P41" s="478"/>
      <c r="Q41" s="478"/>
      <c r="R41" s="478"/>
      <c r="S41" s="478"/>
    </row>
    <row r="42" spans="1:19" x14ac:dyDescent="0.25">
      <c r="A42" s="478"/>
      <c r="B42" s="478"/>
      <c r="C42" s="478"/>
      <c r="D42" s="478"/>
      <c r="E42" s="479"/>
      <c r="M42" s="479"/>
      <c r="P42" s="478"/>
      <c r="Q42" s="478"/>
      <c r="R42" s="478"/>
      <c r="S42" s="478"/>
    </row>
    <row r="43" spans="1:19" x14ac:dyDescent="0.25">
      <c r="A43" s="478"/>
      <c r="B43" s="478"/>
      <c r="C43" s="478"/>
      <c r="D43" s="478"/>
      <c r="E43" s="479"/>
      <c r="M43" s="479"/>
      <c r="P43" s="478"/>
      <c r="Q43" s="478"/>
      <c r="R43" s="478"/>
      <c r="S43" s="478"/>
    </row>
    <row r="44" spans="1:19" x14ac:dyDescent="0.25">
      <c r="A44" s="478"/>
      <c r="B44" s="478"/>
      <c r="C44" s="478"/>
      <c r="D44" s="478"/>
      <c r="E44" s="479"/>
      <c r="M44" s="479"/>
      <c r="P44" s="478"/>
      <c r="Q44" s="478"/>
      <c r="R44" s="478"/>
      <c r="S44" s="478"/>
    </row>
    <row r="45" spans="1:19" x14ac:dyDescent="0.25">
      <c r="A45" s="478"/>
      <c r="B45" s="478"/>
      <c r="C45" s="478"/>
      <c r="D45" s="478"/>
      <c r="E45" s="479"/>
      <c r="M45" s="479"/>
      <c r="P45" s="478"/>
      <c r="Q45" s="478"/>
      <c r="R45" s="478"/>
      <c r="S45" s="478"/>
    </row>
    <row r="46" spans="1:19" x14ac:dyDescent="0.25">
      <c r="A46" s="478"/>
      <c r="B46" s="478"/>
      <c r="C46" s="478"/>
      <c r="D46" s="478"/>
      <c r="E46" s="479"/>
      <c r="F46" s="479"/>
      <c r="H46" s="479"/>
      <c r="N46" s="479"/>
      <c r="P46" s="478"/>
    </row>
    <row r="47" spans="1:19" x14ac:dyDescent="0.25">
      <c r="A47" s="478"/>
      <c r="B47" s="478"/>
      <c r="C47" s="478"/>
      <c r="D47" s="478"/>
      <c r="E47" s="479"/>
      <c r="G47" s="479"/>
      <c r="H47" s="479"/>
      <c r="P47" s="478"/>
    </row>
    <row r="48" spans="1:19" x14ac:dyDescent="0.25">
      <c r="A48" s="478"/>
      <c r="B48" s="478"/>
      <c r="C48" s="478"/>
      <c r="D48" s="478"/>
      <c r="E48" s="479"/>
      <c r="M48" s="479"/>
      <c r="P48" s="478"/>
      <c r="Q48" s="478"/>
      <c r="R48" s="478"/>
      <c r="S48" s="478"/>
    </row>
    <row r="49" spans="1:19" x14ac:dyDescent="0.25">
      <c r="A49" s="478"/>
      <c r="B49" s="478"/>
      <c r="C49" s="478"/>
      <c r="D49" s="478"/>
      <c r="E49" s="479"/>
      <c r="M49" s="479"/>
      <c r="P49" s="478"/>
      <c r="Q49" s="478"/>
      <c r="R49" s="478"/>
      <c r="S49" s="478"/>
    </row>
    <row r="50" spans="1:19" x14ac:dyDescent="0.25">
      <c r="A50" s="478"/>
      <c r="B50" s="478"/>
      <c r="C50" s="478"/>
      <c r="D50" s="478"/>
      <c r="E50" s="479"/>
      <c r="M50" s="479"/>
      <c r="P50" s="478"/>
      <c r="Q50" s="478"/>
      <c r="R50" s="478"/>
      <c r="S50" s="478"/>
    </row>
    <row r="51" spans="1:19" x14ac:dyDescent="0.25">
      <c r="A51" s="478"/>
      <c r="B51" s="478"/>
      <c r="C51" s="478"/>
      <c r="D51" s="478"/>
      <c r="E51" s="479"/>
      <c r="M51" s="479"/>
      <c r="P51" s="478"/>
      <c r="Q51" s="478"/>
      <c r="R51" s="478"/>
      <c r="S51" s="478"/>
    </row>
    <row r="52" spans="1:19" x14ac:dyDescent="0.25">
      <c r="A52" s="478"/>
      <c r="B52" s="478"/>
      <c r="C52" s="478"/>
      <c r="D52" s="478"/>
      <c r="E52" s="479"/>
      <c r="M52" s="479"/>
      <c r="P52" s="478"/>
      <c r="Q52" s="478"/>
      <c r="R52" s="478"/>
      <c r="S52" s="478"/>
    </row>
    <row r="53" spans="1:19" x14ac:dyDescent="0.25">
      <c r="A53" s="478"/>
      <c r="B53" s="478"/>
      <c r="C53" s="478"/>
      <c r="D53" s="478"/>
      <c r="E53" s="479"/>
      <c r="G53" s="479"/>
      <c r="H53" s="479"/>
      <c r="P53" s="478"/>
    </row>
    <row r="54" spans="1:19" x14ac:dyDescent="0.25">
      <c r="A54" s="478"/>
      <c r="B54" s="478"/>
      <c r="C54" s="478"/>
      <c r="D54" s="478"/>
      <c r="E54" s="479"/>
      <c r="M54" s="479"/>
      <c r="P54" s="478"/>
      <c r="Q54" s="478"/>
      <c r="R54" s="478"/>
      <c r="S54" s="478"/>
    </row>
    <row r="55" spans="1:19" x14ac:dyDescent="0.25">
      <c r="A55" s="478"/>
      <c r="B55" s="478"/>
      <c r="C55" s="478"/>
      <c r="D55" s="478"/>
      <c r="E55" s="479"/>
      <c r="G55" s="479"/>
      <c r="H55" s="479"/>
      <c r="P55" s="478"/>
    </row>
    <row r="56" spans="1:19" x14ac:dyDescent="0.25">
      <c r="A56" s="478"/>
      <c r="B56" s="478"/>
      <c r="C56" s="478"/>
      <c r="D56" s="478"/>
      <c r="E56" s="479"/>
      <c r="M56" s="479"/>
      <c r="P56" s="478"/>
      <c r="Q56" s="478"/>
      <c r="R56" s="478"/>
      <c r="S56" s="478"/>
    </row>
    <row r="57" spans="1:19" x14ac:dyDescent="0.25">
      <c r="A57" s="478"/>
      <c r="B57" s="478"/>
      <c r="C57" s="478"/>
      <c r="D57" s="478"/>
      <c r="E57" s="479"/>
      <c r="M57" s="479"/>
      <c r="P57" s="478"/>
      <c r="Q57" s="478"/>
      <c r="R57" s="478"/>
      <c r="S57" s="478"/>
    </row>
    <row r="58" spans="1:19" x14ac:dyDescent="0.25">
      <c r="A58" s="478"/>
      <c r="B58" s="478"/>
      <c r="C58" s="478"/>
      <c r="D58" s="478"/>
      <c r="E58" s="479"/>
      <c r="M58" s="479"/>
      <c r="P58" s="478"/>
      <c r="Q58" s="478"/>
      <c r="R58" s="478"/>
      <c r="S58" s="478"/>
    </row>
    <row r="59" spans="1:19" x14ac:dyDescent="0.25">
      <c r="A59" s="478"/>
      <c r="B59" s="478"/>
      <c r="C59" s="478"/>
      <c r="D59" s="478"/>
      <c r="E59" s="479"/>
      <c r="G59" s="479"/>
      <c r="H59" s="479"/>
      <c r="P59" s="478"/>
    </row>
    <row r="60" spans="1:19" x14ac:dyDescent="0.25">
      <c r="A60" s="478"/>
      <c r="B60" s="478"/>
      <c r="C60" s="478"/>
      <c r="D60" s="478"/>
      <c r="E60" s="479"/>
      <c r="M60" s="479"/>
      <c r="P60" s="478"/>
      <c r="Q60" s="478"/>
      <c r="R60" s="478"/>
      <c r="S60" s="478"/>
    </row>
    <row r="61" spans="1:19" x14ac:dyDescent="0.25">
      <c r="A61" s="478"/>
      <c r="B61" s="478"/>
      <c r="C61" s="478"/>
      <c r="D61" s="478"/>
      <c r="E61" s="479"/>
      <c r="M61" s="479"/>
      <c r="P61" s="478"/>
      <c r="Q61" s="478"/>
      <c r="R61" s="478"/>
      <c r="S61" s="478"/>
    </row>
    <row r="62" spans="1:19" x14ac:dyDescent="0.25">
      <c r="A62" s="478"/>
      <c r="B62" s="478"/>
      <c r="C62" s="478"/>
      <c r="D62" s="478"/>
      <c r="E62" s="479"/>
      <c r="M62" s="479"/>
      <c r="P62" s="478"/>
      <c r="Q62" s="478"/>
      <c r="R62" s="478"/>
      <c r="S62" s="478"/>
    </row>
    <row r="63" spans="1:19" x14ac:dyDescent="0.25">
      <c r="A63" s="478"/>
      <c r="B63" s="478"/>
      <c r="C63" s="478"/>
      <c r="D63" s="478"/>
      <c r="E63" s="479"/>
      <c r="G63" s="479"/>
      <c r="H63" s="479"/>
      <c r="P63" s="478"/>
    </row>
    <row r="64" spans="1:19" x14ac:dyDescent="0.25">
      <c r="A64" s="478"/>
      <c r="B64" s="478"/>
      <c r="C64" s="478"/>
      <c r="D64" s="478"/>
      <c r="E64" s="479"/>
      <c r="M64" s="479"/>
      <c r="P64" s="478"/>
      <c r="Q64" s="478"/>
      <c r="R64" s="478"/>
      <c r="S64" s="478"/>
    </row>
    <row r="65" spans="1:19" x14ac:dyDescent="0.25">
      <c r="A65" s="478"/>
      <c r="B65" s="478"/>
      <c r="C65" s="478"/>
      <c r="D65" s="478"/>
      <c r="E65" s="479"/>
      <c r="G65" s="479"/>
      <c r="H65" s="479"/>
      <c r="P65" s="478"/>
    </row>
    <row r="66" spans="1:19" x14ac:dyDescent="0.25">
      <c r="A66" s="478"/>
      <c r="B66" s="478"/>
      <c r="C66" s="478"/>
      <c r="D66" s="478"/>
      <c r="E66" s="479"/>
      <c r="M66" s="479"/>
      <c r="P66" s="478"/>
      <c r="Q66" s="478"/>
      <c r="R66" s="478"/>
      <c r="S66" s="478"/>
    </row>
    <row r="67" spans="1:19" x14ac:dyDescent="0.25">
      <c r="A67" s="478"/>
      <c r="B67" s="478"/>
      <c r="C67" s="478"/>
      <c r="D67" s="478"/>
      <c r="E67" s="479"/>
      <c r="M67" s="479"/>
      <c r="P67" s="478"/>
      <c r="Q67" s="478"/>
      <c r="R67" s="478"/>
      <c r="S67" s="478"/>
    </row>
    <row r="68" spans="1:19" x14ac:dyDescent="0.25">
      <c r="A68" s="478"/>
      <c r="B68" s="478"/>
      <c r="C68" s="478"/>
      <c r="D68" s="478"/>
      <c r="E68" s="479"/>
      <c r="M68" s="479"/>
      <c r="P68" s="478"/>
      <c r="Q68" s="478"/>
      <c r="R68" s="478"/>
      <c r="S68" s="478"/>
    </row>
    <row r="69" spans="1:19" x14ac:dyDescent="0.25">
      <c r="A69" s="478"/>
      <c r="B69" s="478"/>
      <c r="C69" s="478"/>
      <c r="D69" s="478"/>
      <c r="E69" s="479"/>
      <c r="M69" s="479"/>
      <c r="P69" s="478"/>
      <c r="Q69" s="478"/>
      <c r="R69" s="478"/>
      <c r="S69" s="478"/>
    </row>
    <row r="70" spans="1:19" x14ac:dyDescent="0.25">
      <c r="A70" s="478"/>
      <c r="B70" s="478"/>
      <c r="C70" s="478"/>
      <c r="D70" s="478"/>
      <c r="E70" s="479"/>
      <c r="M70" s="479"/>
      <c r="P70" s="478"/>
      <c r="Q70" s="478"/>
      <c r="R70" s="478"/>
      <c r="S70" s="478"/>
    </row>
    <row r="71" spans="1:19" x14ac:dyDescent="0.25">
      <c r="A71" s="478"/>
      <c r="B71" s="478"/>
      <c r="C71" s="478"/>
      <c r="D71" s="478"/>
      <c r="E71" s="479"/>
      <c r="M71" s="479"/>
      <c r="P71" s="478"/>
      <c r="Q71" s="478"/>
      <c r="R71" s="478"/>
      <c r="S71" s="478"/>
    </row>
    <row r="72" spans="1:19" x14ac:dyDescent="0.25">
      <c r="A72" s="478"/>
      <c r="B72" s="478"/>
      <c r="C72" s="478"/>
      <c r="D72" s="478"/>
      <c r="E72" s="479"/>
      <c r="M72" s="479"/>
      <c r="P72" s="478"/>
      <c r="Q72" s="478"/>
      <c r="R72" s="478"/>
      <c r="S72" s="478"/>
    </row>
    <row r="73" spans="1:19" x14ac:dyDescent="0.25">
      <c r="A73" s="478"/>
      <c r="B73" s="478"/>
      <c r="C73" s="478"/>
      <c r="D73" s="478"/>
      <c r="E73" s="479"/>
      <c r="F73" s="479"/>
      <c r="H73" s="479"/>
      <c r="N73" s="479"/>
      <c r="P73" s="478"/>
    </row>
    <row r="74" spans="1:19" x14ac:dyDescent="0.25">
      <c r="A74" s="478"/>
      <c r="B74" s="478"/>
      <c r="C74" s="478"/>
      <c r="D74" s="478"/>
      <c r="E74" s="479"/>
      <c r="G74" s="479"/>
      <c r="H74" s="479"/>
      <c r="P74" s="478"/>
    </row>
    <row r="75" spans="1:19" x14ac:dyDescent="0.25">
      <c r="A75" s="478"/>
      <c r="B75" s="478"/>
      <c r="C75" s="478"/>
      <c r="D75" s="478"/>
      <c r="E75" s="479"/>
      <c r="M75" s="479"/>
      <c r="P75" s="478"/>
      <c r="Q75" s="478"/>
      <c r="R75" s="478"/>
      <c r="S75" s="478"/>
    </row>
    <row r="76" spans="1:19" x14ac:dyDescent="0.25">
      <c r="A76" s="478"/>
      <c r="B76" s="478"/>
      <c r="C76" s="478"/>
      <c r="D76" s="478"/>
      <c r="E76" s="479"/>
      <c r="G76" s="479"/>
      <c r="H76" s="479"/>
      <c r="P76" s="478"/>
    </row>
    <row r="77" spans="1:19" x14ac:dyDescent="0.25">
      <c r="A77" s="478"/>
      <c r="B77" s="478"/>
      <c r="C77" s="478"/>
      <c r="D77" s="478"/>
      <c r="E77" s="479"/>
      <c r="M77" s="479"/>
      <c r="P77" s="478"/>
      <c r="Q77" s="478"/>
      <c r="R77" s="478"/>
      <c r="S77" s="478"/>
    </row>
    <row r="78" spans="1:19" x14ac:dyDescent="0.25">
      <c r="A78" s="478"/>
      <c r="B78" s="478"/>
      <c r="C78" s="478"/>
      <c r="D78" s="478"/>
      <c r="E78" s="479"/>
      <c r="M78" s="479"/>
      <c r="P78" s="478"/>
      <c r="Q78" s="478"/>
      <c r="R78" s="478"/>
      <c r="S78" s="478"/>
    </row>
    <row r="79" spans="1:19" x14ac:dyDescent="0.25">
      <c r="A79" s="478"/>
      <c r="B79" s="478"/>
      <c r="C79" s="478"/>
      <c r="D79" s="478"/>
      <c r="E79" s="479"/>
      <c r="M79" s="479"/>
      <c r="P79" s="478"/>
      <c r="Q79" s="478"/>
      <c r="R79" s="478"/>
      <c r="S79" s="478"/>
    </row>
    <row r="80" spans="1:19" x14ac:dyDescent="0.25">
      <c r="A80" s="478"/>
      <c r="B80" s="478"/>
      <c r="C80" s="478"/>
      <c r="D80" s="478"/>
      <c r="E80" s="479"/>
      <c r="M80" s="479"/>
      <c r="P80" s="478"/>
      <c r="Q80" s="478"/>
      <c r="R80" s="478"/>
      <c r="S80" s="478"/>
    </row>
    <row r="81" spans="1:19" x14ac:dyDescent="0.25">
      <c r="A81" s="478"/>
      <c r="B81" s="478"/>
      <c r="C81" s="478"/>
      <c r="D81" s="478"/>
      <c r="E81" s="479"/>
      <c r="M81" s="479"/>
      <c r="P81" s="478"/>
      <c r="Q81" s="478"/>
      <c r="R81" s="478"/>
      <c r="S81" s="478"/>
    </row>
    <row r="82" spans="1:19" x14ac:dyDescent="0.25">
      <c r="A82" s="478"/>
      <c r="B82" s="478"/>
      <c r="C82" s="478"/>
      <c r="D82" s="478"/>
      <c r="E82" s="479"/>
      <c r="M82" s="479"/>
      <c r="P82" s="478"/>
      <c r="Q82" s="478"/>
      <c r="R82" s="478"/>
      <c r="S82" s="478"/>
    </row>
    <row r="83" spans="1:19" x14ac:dyDescent="0.25">
      <c r="A83" s="478"/>
      <c r="B83" s="478"/>
      <c r="C83" s="478"/>
      <c r="D83" s="478"/>
      <c r="E83" s="479"/>
      <c r="M83" s="479"/>
      <c r="P83" s="478"/>
      <c r="Q83" s="478"/>
      <c r="R83" s="478"/>
      <c r="S83" s="478"/>
    </row>
    <row r="84" spans="1:19" x14ac:dyDescent="0.25">
      <c r="A84" s="478"/>
      <c r="B84" s="478"/>
      <c r="C84" s="478"/>
      <c r="D84" s="478"/>
      <c r="E84" s="479"/>
      <c r="M84" s="479"/>
      <c r="P84" s="478"/>
      <c r="Q84" s="478"/>
      <c r="R84" s="478"/>
      <c r="S84" s="478"/>
    </row>
    <row r="85" spans="1:19" x14ac:dyDescent="0.25">
      <c r="A85" s="478"/>
      <c r="B85" s="478"/>
      <c r="C85" s="478"/>
      <c r="D85" s="478"/>
      <c r="E85" s="479"/>
      <c r="M85" s="479"/>
      <c r="P85" s="478"/>
      <c r="Q85" s="478"/>
      <c r="R85" s="478"/>
      <c r="S85" s="478"/>
    </row>
    <row r="86" spans="1:19" x14ac:dyDescent="0.25">
      <c r="A86" s="478"/>
      <c r="B86" s="478"/>
      <c r="C86" s="478"/>
      <c r="D86" s="478"/>
      <c r="E86" s="479"/>
      <c r="M86" s="479"/>
      <c r="P86" s="478"/>
      <c r="Q86" s="478"/>
      <c r="R86" s="478"/>
      <c r="S86" s="478"/>
    </row>
    <row r="87" spans="1:19" x14ac:dyDescent="0.25">
      <c r="A87" s="478"/>
      <c r="B87" s="478"/>
      <c r="C87" s="478"/>
      <c r="D87" s="478"/>
      <c r="E87" s="479"/>
      <c r="G87" s="479"/>
      <c r="H87" s="479"/>
      <c r="P87" s="478"/>
    </row>
    <row r="88" spans="1:19" x14ac:dyDescent="0.25">
      <c r="A88" s="478"/>
      <c r="B88" s="478"/>
      <c r="C88" s="478"/>
      <c r="D88" s="478"/>
      <c r="E88" s="479"/>
      <c r="M88" s="479"/>
      <c r="P88" s="478"/>
      <c r="Q88" s="478"/>
      <c r="R88" s="478"/>
      <c r="S88" s="478"/>
    </row>
    <row r="89" spans="1:19" x14ac:dyDescent="0.25">
      <c r="A89" s="478"/>
      <c r="B89" s="478"/>
      <c r="C89" s="478"/>
      <c r="D89" s="478"/>
      <c r="E89" s="479"/>
      <c r="M89" s="479"/>
      <c r="P89" s="478"/>
      <c r="Q89" s="478"/>
      <c r="R89" s="478"/>
      <c r="S89" s="478"/>
    </row>
    <row r="90" spans="1:19" x14ac:dyDescent="0.25">
      <c r="A90" s="478"/>
      <c r="B90" s="478"/>
      <c r="C90" s="478"/>
      <c r="D90" s="478"/>
      <c r="E90" s="479"/>
      <c r="M90" s="479"/>
      <c r="P90" s="478"/>
      <c r="Q90" s="478"/>
      <c r="R90" s="478"/>
      <c r="S90" s="478"/>
    </row>
    <row r="91" spans="1:19" x14ac:dyDescent="0.25">
      <c r="A91" s="478"/>
      <c r="B91" s="478"/>
      <c r="C91" s="478"/>
      <c r="D91" s="478"/>
      <c r="E91" s="479"/>
      <c r="M91" s="479"/>
      <c r="P91" s="478"/>
      <c r="Q91" s="478"/>
      <c r="R91" s="478"/>
      <c r="S91" s="478"/>
    </row>
    <row r="92" spans="1:19" x14ac:dyDescent="0.25">
      <c r="A92" s="478"/>
      <c r="B92" s="478"/>
      <c r="C92" s="478"/>
      <c r="D92" s="478"/>
      <c r="E92" s="479"/>
      <c r="M92" s="479"/>
      <c r="P92" s="478"/>
      <c r="Q92" s="478"/>
      <c r="R92" s="478"/>
      <c r="S92" s="478"/>
    </row>
    <row r="93" spans="1:19" x14ac:dyDescent="0.25">
      <c r="A93" s="478"/>
      <c r="B93" s="478"/>
      <c r="C93" s="478"/>
      <c r="D93" s="478"/>
      <c r="E93" s="479"/>
      <c r="M93" s="479"/>
      <c r="P93" s="478"/>
      <c r="Q93" s="478"/>
      <c r="R93" s="478"/>
      <c r="S93" s="478"/>
    </row>
    <row r="94" spans="1:19" x14ac:dyDescent="0.25">
      <c r="A94" s="478"/>
      <c r="B94" s="478"/>
      <c r="C94" s="478"/>
      <c r="D94" s="478"/>
      <c r="E94" s="479"/>
      <c r="M94" s="479"/>
      <c r="P94" s="478"/>
      <c r="Q94" s="478"/>
      <c r="R94" s="478"/>
      <c r="S94" s="478"/>
    </row>
    <row r="95" spans="1:19" x14ac:dyDescent="0.25">
      <c r="A95" s="478"/>
      <c r="B95" s="478"/>
      <c r="C95" s="478"/>
      <c r="D95" s="478"/>
      <c r="E95" s="479"/>
      <c r="F95" s="479"/>
      <c r="H95" s="479"/>
      <c r="N95" s="479"/>
      <c r="P95" s="478"/>
    </row>
    <row r="96" spans="1:19" x14ac:dyDescent="0.25">
      <c r="A96" s="478"/>
      <c r="B96" s="478"/>
      <c r="C96" s="478"/>
      <c r="D96" s="478"/>
      <c r="E96" s="479"/>
      <c r="G96" s="479"/>
      <c r="H96" s="479"/>
      <c r="P96" s="478"/>
    </row>
    <row r="97" spans="1:19" x14ac:dyDescent="0.25">
      <c r="A97" s="478"/>
      <c r="B97" s="478"/>
      <c r="C97" s="478"/>
      <c r="D97" s="478"/>
      <c r="E97" s="479"/>
      <c r="M97" s="479"/>
      <c r="P97" s="478"/>
      <c r="Q97" s="478"/>
      <c r="R97" s="478"/>
      <c r="S97" s="478"/>
    </row>
    <row r="98" spans="1:19" x14ac:dyDescent="0.25">
      <c r="A98" s="478"/>
      <c r="B98" s="478"/>
      <c r="C98" s="478"/>
      <c r="D98" s="478"/>
      <c r="E98" s="479"/>
      <c r="M98" s="479"/>
      <c r="P98" s="478"/>
      <c r="Q98" s="478"/>
      <c r="R98" s="478"/>
      <c r="S98" s="478"/>
    </row>
    <row r="99" spans="1:19" x14ac:dyDescent="0.25">
      <c r="A99" s="478"/>
      <c r="B99" s="478"/>
      <c r="C99" s="478"/>
      <c r="D99" s="478"/>
      <c r="E99" s="479"/>
      <c r="M99" s="479"/>
      <c r="P99" s="478"/>
      <c r="Q99" s="478"/>
      <c r="R99" s="478"/>
      <c r="S99" s="478"/>
    </row>
    <row r="100" spans="1:19" x14ac:dyDescent="0.25">
      <c r="A100" s="478"/>
      <c r="B100" s="478"/>
      <c r="C100" s="478"/>
      <c r="D100" s="478"/>
      <c r="E100" s="479"/>
      <c r="M100" s="479"/>
      <c r="P100" s="478"/>
      <c r="Q100" s="478"/>
      <c r="R100" s="478"/>
      <c r="S100" s="478"/>
    </row>
    <row r="101" spans="1:19" x14ac:dyDescent="0.25">
      <c r="A101" s="478"/>
      <c r="B101" s="478"/>
      <c r="C101" s="478"/>
      <c r="D101" s="478"/>
      <c r="E101" s="479"/>
      <c r="M101" s="479"/>
      <c r="P101" s="478"/>
      <c r="Q101" s="478"/>
      <c r="R101" s="478"/>
      <c r="S101" s="478"/>
    </row>
    <row r="102" spans="1:19" x14ac:dyDescent="0.25">
      <c r="A102" s="478"/>
      <c r="B102" s="478"/>
      <c r="C102" s="478"/>
      <c r="D102" s="478"/>
      <c r="E102" s="479"/>
      <c r="M102" s="479"/>
      <c r="P102" s="478"/>
      <c r="Q102" s="478"/>
      <c r="R102" s="478"/>
      <c r="S102" s="478"/>
    </row>
    <row r="103" spans="1:19" x14ac:dyDescent="0.25">
      <c r="A103" s="478"/>
      <c r="B103" s="478"/>
      <c r="C103" s="478"/>
      <c r="D103" s="478"/>
      <c r="E103" s="479"/>
      <c r="G103" s="479"/>
      <c r="H103" s="479"/>
      <c r="P103" s="478"/>
    </row>
    <row r="104" spans="1:19" x14ac:dyDescent="0.25">
      <c r="A104" s="478"/>
      <c r="B104" s="478"/>
      <c r="C104" s="478"/>
      <c r="D104" s="478"/>
      <c r="E104" s="479"/>
      <c r="I104" s="479"/>
      <c r="M104" s="479"/>
      <c r="P104" s="478"/>
      <c r="Q104" s="478"/>
      <c r="R104" s="478"/>
      <c r="S104" s="478"/>
    </row>
    <row r="105" spans="1:19" x14ac:dyDescent="0.25">
      <c r="A105" s="478"/>
      <c r="B105" s="478"/>
      <c r="C105" s="478"/>
      <c r="D105" s="478"/>
      <c r="E105" s="479"/>
      <c r="M105" s="479"/>
      <c r="P105" s="478"/>
      <c r="Q105" s="478"/>
      <c r="R105" s="478"/>
      <c r="S105" s="478"/>
    </row>
    <row r="106" spans="1:19" x14ac:dyDescent="0.25">
      <c r="A106" s="478"/>
      <c r="B106" s="478"/>
      <c r="C106" s="478"/>
      <c r="D106" s="478"/>
      <c r="E106" s="479"/>
      <c r="G106" s="479"/>
      <c r="H106" s="479"/>
      <c r="P106" s="478"/>
    </row>
    <row r="107" spans="1:19" x14ac:dyDescent="0.25">
      <c r="A107" s="478"/>
      <c r="B107" s="478"/>
      <c r="C107" s="478"/>
      <c r="D107" s="478"/>
      <c r="E107" s="479"/>
      <c r="M107" s="479"/>
      <c r="P107" s="478"/>
      <c r="Q107" s="478"/>
      <c r="R107" s="478"/>
      <c r="S107" s="478"/>
    </row>
    <row r="108" spans="1:19" x14ac:dyDescent="0.25">
      <c r="A108" s="478"/>
      <c r="B108" s="478"/>
      <c r="C108" s="478"/>
      <c r="D108" s="478"/>
      <c r="E108" s="479"/>
      <c r="M108" s="479"/>
      <c r="P108" s="478"/>
      <c r="Q108" s="478"/>
      <c r="R108" s="478"/>
      <c r="S108" s="478"/>
    </row>
    <row r="109" spans="1:19" x14ac:dyDescent="0.25">
      <c r="A109" s="478"/>
      <c r="B109" s="478"/>
      <c r="C109" s="478"/>
      <c r="D109" s="478"/>
      <c r="E109" s="479"/>
      <c r="M109" s="479"/>
      <c r="P109" s="478"/>
      <c r="Q109" s="478"/>
      <c r="R109" s="478"/>
      <c r="S109" s="478"/>
    </row>
    <row r="110" spans="1:19" x14ac:dyDescent="0.25">
      <c r="A110" s="478"/>
      <c r="B110" s="478"/>
      <c r="C110" s="478"/>
      <c r="D110" s="478"/>
      <c r="E110" s="479"/>
      <c r="M110" s="479"/>
      <c r="P110" s="478"/>
      <c r="Q110" s="478"/>
      <c r="R110" s="478"/>
      <c r="S110" s="478"/>
    </row>
    <row r="111" spans="1:19" x14ac:dyDescent="0.25">
      <c r="A111" s="478"/>
      <c r="B111" s="478"/>
      <c r="C111" s="478"/>
      <c r="D111" s="478"/>
      <c r="E111" s="479"/>
      <c r="M111" s="479"/>
      <c r="P111" s="478"/>
      <c r="Q111" s="478"/>
      <c r="R111" s="478"/>
      <c r="S111" s="478"/>
    </row>
    <row r="112" spans="1:19" x14ac:dyDescent="0.25">
      <c r="A112" s="478"/>
      <c r="B112" s="478"/>
      <c r="C112" s="478"/>
      <c r="D112" s="478"/>
      <c r="E112" s="479"/>
      <c r="M112" s="479"/>
      <c r="P112" s="478"/>
      <c r="Q112" s="478"/>
      <c r="R112" s="478"/>
      <c r="S112" s="478"/>
    </row>
    <row r="113" spans="1:19" x14ac:dyDescent="0.25">
      <c r="A113" s="478"/>
      <c r="B113" s="478"/>
      <c r="C113" s="478"/>
      <c r="D113" s="478"/>
      <c r="E113" s="479"/>
      <c r="M113" s="479"/>
      <c r="P113" s="478"/>
      <c r="Q113" s="478"/>
      <c r="R113" s="478"/>
      <c r="S113" s="478"/>
    </row>
    <row r="114" spans="1:19" x14ac:dyDescent="0.25">
      <c r="A114" s="478"/>
      <c r="B114" s="478"/>
      <c r="C114" s="478"/>
      <c r="D114" s="478"/>
      <c r="E114" s="479"/>
      <c r="G114" s="479"/>
      <c r="H114" s="479"/>
      <c r="P114" s="478"/>
    </row>
    <row r="115" spans="1:19" x14ac:dyDescent="0.25">
      <c r="A115" s="478"/>
      <c r="B115" s="478"/>
      <c r="C115" s="478"/>
      <c r="D115" s="478"/>
      <c r="E115" s="479"/>
      <c r="M115" s="479"/>
      <c r="P115" s="478"/>
      <c r="Q115" s="478"/>
      <c r="R115" s="478"/>
      <c r="S115" s="478"/>
    </row>
    <row r="116" spans="1:19" x14ac:dyDescent="0.25">
      <c r="A116" s="478"/>
      <c r="B116" s="478"/>
      <c r="C116" s="478"/>
      <c r="D116" s="478"/>
      <c r="E116" s="479"/>
      <c r="M116" s="479"/>
      <c r="P116" s="478"/>
      <c r="Q116" s="478"/>
      <c r="R116" s="478"/>
      <c r="S116" s="478"/>
    </row>
    <row r="117" spans="1:19" x14ac:dyDescent="0.25">
      <c r="A117" s="478"/>
      <c r="B117" s="478"/>
      <c r="C117" s="478"/>
      <c r="D117" s="478"/>
      <c r="E117" s="479"/>
      <c r="M117" s="479"/>
      <c r="P117" s="478"/>
      <c r="Q117" s="478"/>
      <c r="R117" s="478"/>
      <c r="S117" s="478"/>
    </row>
    <row r="118" spans="1:19" x14ac:dyDescent="0.25">
      <c r="A118" s="478"/>
      <c r="B118" s="478"/>
      <c r="C118" s="478"/>
      <c r="D118" s="478"/>
      <c r="E118" s="479"/>
      <c r="M118" s="479"/>
      <c r="P118" s="478"/>
      <c r="Q118" s="478"/>
      <c r="R118" s="478"/>
      <c r="S118" s="478"/>
    </row>
    <row r="119" spans="1:19" x14ac:dyDescent="0.25">
      <c r="A119" s="478"/>
      <c r="B119" s="478"/>
      <c r="C119" s="478"/>
      <c r="D119" s="478"/>
      <c r="E119" s="479"/>
      <c r="M119" s="479"/>
      <c r="P119" s="478"/>
      <c r="Q119" s="478"/>
      <c r="R119" s="478"/>
      <c r="S119" s="478"/>
    </row>
    <row r="120" spans="1:19" x14ac:dyDescent="0.25">
      <c r="A120" s="478"/>
      <c r="B120" s="478"/>
      <c r="C120" s="478"/>
      <c r="D120" s="478"/>
      <c r="E120" s="479"/>
      <c r="M120" s="479"/>
      <c r="P120" s="478"/>
      <c r="Q120" s="478"/>
      <c r="R120" s="478"/>
      <c r="S120" s="478"/>
    </row>
    <row r="121" spans="1:19" x14ac:dyDescent="0.25">
      <c r="A121" s="478"/>
      <c r="B121" s="478"/>
      <c r="C121" s="478"/>
      <c r="D121" s="478"/>
      <c r="E121" s="479"/>
      <c r="G121" s="479"/>
      <c r="H121" s="479"/>
      <c r="P121" s="478"/>
    </row>
    <row r="122" spans="1:19" x14ac:dyDescent="0.25">
      <c r="A122" s="478"/>
      <c r="B122" s="478"/>
      <c r="C122" s="478"/>
      <c r="D122" s="478"/>
      <c r="E122" s="479"/>
      <c r="M122" s="479"/>
      <c r="P122" s="478"/>
      <c r="Q122" s="478"/>
      <c r="R122" s="478"/>
      <c r="S122" s="478"/>
    </row>
    <row r="123" spans="1:19" x14ac:dyDescent="0.25">
      <c r="A123" s="478"/>
      <c r="B123" s="478"/>
      <c r="C123" s="478"/>
      <c r="D123" s="478"/>
      <c r="E123" s="479"/>
      <c r="M123" s="479"/>
      <c r="P123" s="478"/>
      <c r="Q123" s="478"/>
      <c r="R123" s="478"/>
      <c r="S123" s="478"/>
    </row>
    <row r="124" spans="1:19" x14ac:dyDescent="0.25">
      <c r="A124" s="478"/>
      <c r="B124" s="478"/>
      <c r="C124" s="478"/>
      <c r="D124" s="478"/>
      <c r="E124" s="479"/>
      <c r="M124" s="479"/>
      <c r="P124" s="478"/>
      <c r="Q124" s="478"/>
      <c r="R124" s="478"/>
      <c r="S124" s="478"/>
    </row>
    <row r="125" spans="1:19" x14ac:dyDescent="0.25">
      <c r="A125" s="478"/>
      <c r="B125" s="478"/>
      <c r="C125" s="478"/>
      <c r="D125" s="478"/>
      <c r="E125" s="479"/>
      <c r="M125" s="479"/>
      <c r="P125" s="478"/>
      <c r="Q125" s="478"/>
      <c r="R125" s="478"/>
      <c r="S125" s="478"/>
    </row>
    <row r="126" spans="1:19" x14ac:dyDescent="0.25">
      <c r="A126" s="478"/>
      <c r="B126" s="478"/>
      <c r="C126" s="478"/>
      <c r="D126" s="478"/>
      <c r="E126" s="479"/>
      <c r="M126" s="479"/>
      <c r="P126" s="478"/>
      <c r="Q126" s="478"/>
      <c r="R126" s="478"/>
      <c r="S126" s="478"/>
    </row>
    <row r="127" spans="1:19" x14ac:dyDescent="0.25">
      <c r="A127" s="478"/>
      <c r="B127" s="478"/>
      <c r="C127" s="478"/>
      <c r="D127" s="478"/>
      <c r="E127" s="479"/>
      <c r="M127" s="479"/>
      <c r="P127" s="478"/>
      <c r="Q127" s="478"/>
      <c r="R127" s="478"/>
      <c r="S127" s="478"/>
    </row>
    <row r="128" spans="1:19" x14ac:dyDescent="0.25">
      <c r="A128" s="478"/>
      <c r="B128" s="478"/>
      <c r="C128" s="478"/>
      <c r="D128" s="478"/>
      <c r="E128" s="479"/>
      <c r="M128" s="479"/>
      <c r="P128" s="478"/>
      <c r="Q128" s="478"/>
      <c r="R128" s="478"/>
      <c r="S128" s="478"/>
    </row>
    <row r="129" spans="1:19" x14ac:dyDescent="0.25">
      <c r="A129" s="478"/>
      <c r="B129" s="478"/>
      <c r="C129" s="478"/>
      <c r="D129" s="478"/>
      <c r="E129" s="479"/>
      <c r="M129" s="479"/>
      <c r="P129" s="478"/>
      <c r="Q129" s="478"/>
      <c r="R129" s="478"/>
      <c r="S129" s="478"/>
    </row>
    <row r="130" spans="1:19" x14ac:dyDescent="0.25">
      <c r="A130" s="478"/>
      <c r="B130" s="478"/>
      <c r="C130" s="478"/>
      <c r="D130" s="478"/>
      <c r="E130" s="479"/>
      <c r="M130" s="479"/>
      <c r="P130" s="478"/>
      <c r="Q130" s="478"/>
      <c r="R130" s="478"/>
      <c r="S130" s="478"/>
    </row>
    <row r="131" spans="1:19" x14ac:dyDescent="0.25">
      <c r="A131" s="478"/>
      <c r="B131" s="478"/>
      <c r="C131" s="478"/>
      <c r="D131" s="478"/>
      <c r="E131" s="479"/>
      <c r="M131" s="479"/>
      <c r="P131" s="478"/>
      <c r="Q131" s="478"/>
      <c r="R131" s="478"/>
      <c r="S131" s="478"/>
    </row>
    <row r="132" spans="1:19" x14ac:dyDescent="0.25">
      <c r="A132" s="478"/>
      <c r="B132" s="478"/>
      <c r="C132" s="478"/>
      <c r="D132" s="478"/>
      <c r="E132" s="479"/>
      <c r="M132" s="479"/>
      <c r="P132" s="478"/>
      <c r="Q132" s="478"/>
      <c r="R132" s="478"/>
      <c r="S132" s="478"/>
    </row>
    <row r="133" spans="1:19" x14ac:dyDescent="0.25">
      <c r="A133" s="478"/>
      <c r="B133" s="478"/>
      <c r="C133" s="478"/>
      <c r="D133" s="478"/>
      <c r="E133" s="479"/>
      <c r="M133" s="479"/>
      <c r="P133" s="478"/>
      <c r="Q133" s="478"/>
      <c r="R133" s="478"/>
      <c r="S133" s="478"/>
    </row>
    <row r="134" spans="1:19" x14ac:dyDescent="0.25">
      <c r="A134" s="478"/>
      <c r="B134" s="478"/>
      <c r="C134" s="478"/>
      <c r="D134" s="478"/>
      <c r="E134" s="479"/>
      <c r="M134" s="479"/>
      <c r="P134" s="478"/>
      <c r="Q134" s="478"/>
      <c r="R134" s="478"/>
      <c r="S134" s="478"/>
    </row>
    <row r="135" spans="1:19" x14ac:dyDescent="0.25">
      <c r="A135" s="478"/>
      <c r="B135" s="478"/>
      <c r="C135" s="478"/>
      <c r="D135" s="478"/>
      <c r="E135" s="479"/>
      <c r="M135" s="479"/>
      <c r="P135" s="478"/>
      <c r="Q135" s="478"/>
      <c r="R135" s="478"/>
      <c r="S135" s="478"/>
    </row>
    <row r="136" spans="1:19" x14ac:dyDescent="0.25">
      <c r="A136" s="478"/>
      <c r="B136" s="478"/>
      <c r="C136" s="478"/>
      <c r="D136" s="478"/>
      <c r="E136" s="479"/>
      <c r="G136" s="479"/>
      <c r="H136" s="479"/>
      <c r="P136" s="478"/>
    </row>
    <row r="137" spans="1:19" x14ac:dyDescent="0.25">
      <c r="A137" s="478"/>
      <c r="B137" s="478"/>
      <c r="C137" s="478"/>
      <c r="D137" s="478"/>
      <c r="E137" s="479"/>
      <c r="M137" s="479"/>
      <c r="P137" s="478"/>
      <c r="Q137" s="478"/>
      <c r="R137" s="478"/>
      <c r="S137" s="478"/>
    </row>
    <row r="138" spans="1:19" x14ac:dyDescent="0.25">
      <c r="A138" s="478"/>
      <c r="B138" s="478"/>
      <c r="C138" s="478"/>
      <c r="D138" s="478"/>
      <c r="E138" s="479"/>
      <c r="M138" s="479"/>
      <c r="P138" s="478"/>
      <c r="Q138" s="478"/>
      <c r="R138" s="478"/>
      <c r="S138" s="478"/>
    </row>
    <row r="139" spans="1:19" x14ac:dyDescent="0.25">
      <c r="A139" s="478"/>
      <c r="B139" s="478"/>
      <c r="C139" s="478"/>
      <c r="D139" s="478"/>
      <c r="E139" s="479"/>
      <c r="M139" s="479"/>
      <c r="P139" s="478"/>
      <c r="Q139" s="478"/>
      <c r="R139" s="478"/>
      <c r="S139" s="478"/>
    </row>
    <row r="140" spans="1:19" x14ac:dyDescent="0.25">
      <c r="A140" s="478"/>
      <c r="B140" s="478"/>
      <c r="C140" s="478"/>
      <c r="D140" s="478"/>
      <c r="E140" s="479"/>
      <c r="M140" s="479"/>
      <c r="P140" s="478"/>
      <c r="Q140" s="478"/>
      <c r="R140" s="478"/>
      <c r="S140" s="478"/>
    </row>
    <row r="141" spans="1:19" x14ac:dyDescent="0.25">
      <c r="A141" s="478"/>
      <c r="B141" s="478"/>
      <c r="C141" s="478"/>
      <c r="D141" s="478"/>
      <c r="E141" s="479"/>
      <c r="M141" s="479"/>
      <c r="P141" s="478"/>
      <c r="Q141" s="478"/>
      <c r="R141" s="478"/>
      <c r="S141" s="478"/>
    </row>
    <row r="142" spans="1:19" x14ac:dyDescent="0.25">
      <c r="A142" s="478"/>
      <c r="B142" s="478"/>
      <c r="C142" s="478"/>
      <c r="D142" s="478"/>
      <c r="E142" s="479"/>
      <c r="G142" s="479"/>
      <c r="H142" s="479"/>
      <c r="P142" s="478"/>
    </row>
    <row r="143" spans="1:19" x14ac:dyDescent="0.25">
      <c r="A143" s="478"/>
      <c r="B143" s="478"/>
      <c r="C143" s="478"/>
      <c r="D143" s="478"/>
      <c r="E143" s="479"/>
      <c r="I143" s="479"/>
      <c r="M143" s="479"/>
      <c r="P143" s="478"/>
      <c r="Q143" s="478"/>
      <c r="R143" s="478"/>
      <c r="S143" s="478"/>
    </row>
    <row r="144" spans="1:19" x14ac:dyDescent="0.25">
      <c r="A144" s="478"/>
      <c r="B144" s="478"/>
      <c r="C144" s="478"/>
      <c r="D144" s="478"/>
      <c r="E144" s="479"/>
      <c r="M144" s="479"/>
      <c r="P144" s="478"/>
      <c r="Q144" s="478"/>
      <c r="R144" s="478"/>
      <c r="S144" s="478"/>
    </row>
    <row r="145" spans="1:19" x14ac:dyDescent="0.25">
      <c r="A145" s="478"/>
      <c r="B145" s="478"/>
      <c r="C145" s="478"/>
      <c r="D145" s="478"/>
      <c r="E145" s="479"/>
      <c r="M145" s="479"/>
      <c r="P145" s="478"/>
      <c r="Q145" s="478"/>
      <c r="R145" s="478"/>
      <c r="S145" s="478"/>
    </row>
    <row r="146" spans="1:19" x14ac:dyDescent="0.25">
      <c r="A146" s="478"/>
      <c r="B146" s="478"/>
      <c r="C146" s="478"/>
      <c r="D146" s="478"/>
      <c r="E146" s="479"/>
      <c r="M146" s="479"/>
      <c r="P146" s="478"/>
      <c r="Q146" s="478"/>
      <c r="R146" s="478"/>
      <c r="S146" s="478"/>
    </row>
    <row r="147" spans="1:19" x14ac:dyDescent="0.25">
      <c r="A147" s="478"/>
      <c r="B147" s="478"/>
      <c r="C147" s="478"/>
      <c r="D147" s="478"/>
      <c r="E147" s="479"/>
      <c r="M147" s="479"/>
      <c r="P147" s="478"/>
      <c r="Q147" s="478"/>
      <c r="R147" s="478"/>
      <c r="S147" s="478"/>
    </row>
    <row r="148" spans="1:19" x14ac:dyDescent="0.25">
      <c r="A148" s="478"/>
      <c r="B148" s="478"/>
      <c r="C148" s="478"/>
      <c r="D148" s="478"/>
      <c r="E148" s="479"/>
      <c r="M148" s="479"/>
      <c r="P148" s="478"/>
      <c r="Q148" s="478"/>
      <c r="R148" s="478"/>
      <c r="S148" s="478"/>
    </row>
    <row r="149" spans="1:19" x14ac:dyDescent="0.25">
      <c r="A149" s="478"/>
      <c r="B149" s="478"/>
      <c r="C149" s="478"/>
      <c r="D149" s="478"/>
      <c r="E149" s="479"/>
      <c r="M149" s="479"/>
      <c r="P149" s="478"/>
      <c r="Q149" s="478"/>
      <c r="R149" s="478"/>
      <c r="S149" s="478"/>
    </row>
    <row r="150" spans="1:19" x14ac:dyDescent="0.25">
      <c r="A150" s="478"/>
      <c r="B150" s="478"/>
      <c r="C150" s="478"/>
      <c r="D150" s="478"/>
      <c r="E150" s="479"/>
      <c r="M150" s="479"/>
      <c r="P150" s="478"/>
      <c r="Q150" s="478"/>
      <c r="R150" s="478"/>
      <c r="S150" s="478"/>
    </row>
    <row r="151" spans="1:19" x14ac:dyDescent="0.25">
      <c r="A151" s="478"/>
      <c r="B151" s="478"/>
      <c r="C151" s="478"/>
      <c r="D151" s="478"/>
      <c r="E151" s="479"/>
      <c r="G151" s="479"/>
      <c r="H151" s="479"/>
      <c r="P151" s="478"/>
    </row>
    <row r="152" spans="1:19" x14ac:dyDescent="0.25">
      <c r="A152" s="478"/>
      <c r="B152" s="478"/>
      <c r="C152" s="478"/>
      <c r="D152" s="478"/>
      <c r="E152" s="479"/>
      <c r="M152" s="479"/>
      <c r="P152" s="478"/>
      <c r="Q152" s="478"/>
      <c r="R152" s="478"/>
      <c r="S152" s="478"/>
    </row>
    <row r="153" spans="1:19" x14ac:dyDescent="0.25">
      <c r="A153" s="478"/>
      <c r="B153" s="478"/>
      <c r="C153" s="478"/>
      <c r="D153" s="478"/>
      <c r="E153" s="479"/>
      <c r="M153" s="479"/>
      <c r="P153" s="478"/>
      <c r="Q153" s="478"/>
      <c r="R153" s="478"/>
      <c r="S153" s="478"/>
    </row>
    <row r="154" spans="1:19" x14ac:dyDescent="0.25">
      <c r="A154" s="478"/>
      <c r="B154" s="478"/>
      <c r="C154" s="478"/>
      <c r="D154" s="478"/>
      <c r="E154" s="479"/>
      <c r="M154" s="479"/>
      <c r="P154" s="478"/>
      <c r="Q154" s="478"/>
      <c r="R154" s="478"/>
      <c r="S154" s="478"/>
    </row>
    <row r="155" spans="1:19" x14ac:dyDescent="0.25">
      <c r="A155" s="478"/>
      <c r="B155" s="478"/>
      <c r="C155" s="478"/>
      <c r="D155" s="478"/>
      <c r="E155" s="479"/>
      <c r="M155" s="479"/>
      <c r="P155" s="478"/>
      <c r="Q155" s="478"/>
      <c r="R155" s="478"/>
      <c r="S155" s="478"/>
    </row>
    <row r="156" spans="1:19" x14ac:dyDescent="0.25">
      <c r="A156" s="478"/>
      <c r="B156" s="478"/>
      <c r="C156" s="478"/>
      <c r="D156" s="478"/>
      <c r="E156" s="479"/>
      <c r="M156" s="479"/>
      <c r="P156" s="478"/>
      <c r="Q156" s="478"/>
      <c r="R156" s="478"/>
      <c r="S156" s="478"/>
    </row>
    <row r="157" spans="1:19" x14ac:dyDescent="0.25">
      <c r="A157" s="478"/>
      <c r="B157" s="478"/>
      <c r="C157" s="478"/>
      <c r="D157" s="478"/>
      <c r="E157" s="479"/>
      <c r="G157" s="479"/>
      <c r="H157" s="479"/>
      <c r="P157" s="478"/>
    </row>
    <row r="158" spans="1:19" x14ac:dyDescent="0.25">
      <c r="A158" s="478"/>
      <c r="B158" s="478"/>
      <c r="C158" s="478"/>
      <c r="D158" s="478"/>
      <c r="E158" s="479"/>
      <c r="M158" s="479"/>
      <c r="P158" s="478"/>
      <c r="Q158" s="478"/>
      <c r="R158" s="478"/>
      <c r="S158" s="478"/>
    </row>
    <row r="159" spans="1:19" x14ac:dyDescent="0.25">
      <c r="A159" s="478"/>
      <c r="B159" s="478"/>
      <c r="C159" s="478"/>
      <c r="D159" s="478"/>
      <c r="E159" s="479"/>
      <c r="M159" s="479"/>
      <c r="P159" s="478"/>
      <c r="Q159" s="478"/>
      <c r="R159" s="478"/>
      <c r="S159" s="478"/>
    </row>
    <row r="160" spans="1:19" x14ac:dyDescent="0.25">
      <c r="A160" s="478"/>
      <c r="B160" s="478"/>
      <c r="C160" s="478"/>
      <c r="D160" s="478"/>
      <c r="E160" s="479"/>
      <c r="M160" s="479"/>
      <c r="P160" s="478"/>
      <c r="Q160" s="478"/>
      <c r="R160" s="478"/>
      <c r="S160" s="478"/>
    </row>
    <row r="161" spans="1:19" x14ac:dyDescent="0.25">
      <c r="A161" s="478"/>
      <c r="B161" s="478"/>
      <c r="C161" s="478"/>
      <c r="D161" s="478"/>
      <c r="E161" s="479"/>
      <c r="M161" s="479"/>
      <c r="P161" s="478"/>
      <c r="Q161" s="478"/>
      <c r="R161" s="478"/>
      <c r="S161" s="478"/>
    </row>
    <row r="162" spans="1:19" x14ac:dyDescent="0.25">
      <c r="A162" s="478"/>
      <c r="B162" s="478"/>
      <c r="C162" s="478"/>
      <c r="D162" s="478"/>
      <c r="E162" s="479"/>
      <c r="M162" s="479"/>
      <c r="P162" s="478"/>
      <c r="Q162" s="478"/>
      <c r="R162" s="478"/>
      <c r="S162" s="478"/>
    </row>
    <row r="163" spans="1:19" x14ac:dyDescent="0.25">
      <c r="A163" s="478"/>
      <c r="B163" s="478"/>
      <c r="C163" s="478"/>
      <c r="D163" s="478"/>
      <c r="E163" s="479"/>
      <c r="G163" s="479"/>
      <c r="H163" s="479"/>
      <c r="P163" s="478"/>
    </row>
    <row r="164" spans="1:19" x14ac:dyDescent="0.25">
      <c r="A164" s="478"/>
      <c r="B164" s="478"/>
      <c r="C164" s="478"/>
      <c r="D164" s="478"/>
      <c r="E164" s="479"/>
      <c r="M164" s="479"/>
      <c r="P164" s="478"/>
      <c r="Q164" s="478"/>
      <c r="R164" s="478"/>
      <c r="S164" s="478"/>
    </row>
    <row r="165" spans="1:19" x14ac:dyDescent="0.25">
      <c r="A165" s="478"/>
      <c r="B165" s="478"/>
      <c r="C165" s="478"/>
      <c r="D165" s="478"/>
      <c r="E165" s="479"/>
      <c r="M165" s="479"/>
      <c r="P165" s="478"/>
      <c r="Q165" s="478"/>
      <c r="R165" s="478"/>
      <c r="S165" s="478"/>
    </row>
    <row r="166" spans="1:19" x14ac:dyDescent="0.25">
      <c r="A166" s="478"/>
      <c r="B166" s="478"/>
      <c r="C166" s="478"/>
      <c r="D166" s="478"/>
      <c r="E166" s="479"/>
      <c r="M166" s="479"/>
      <c r="P166" s="478"/>
      <c r="Q166" s="478"/>
      <c r="R166" s="478"/>
      <c r="S166" s="478"/>
    </row>
    <row r="167" spans="1:19" x14ac:dyDescent="0.25">
      <c r="A167" s="478"/>
      <c r="B167" s="478"/>
      <c r="C167" s="478"/>
      <c r="D167" s="478"/>
      <c r="E167" s="479"/>
      <c r="M167" s="479"/>
      <c r="P167" s="478"/>
      <c r="Q167" s="478"/>
      <c r="R167" s="478"/>
      <c r="S167" s="478"/>
    </row>
    <row r="168" spans="1:19" x14ac:dyDescent="0.25">
      <c r="A168" s="478"/>
      <c r="B168" s="478"/>
      <c r="C168" s="478"/>
      <c r="D168" s="478"/>
      <c r="E168" s="479"/>
      <c r="P168" s="478"/>
      <c r="Q168" s="478"/>
      <c r="R168" s="478"/>
      <c r="S168" s="478"/>
    </row>
    <row r="169" spans="1:19" x14ac:dyDescent="0.25">
      <c r="A169" s="478"/>
      <c r="B169" s="478"/>
      <c r="C169" s="478"/>
      <c r="D169" s="478"/>
      <c r="E169" s="479"/>
      <c r="P169" s="478"/>
      <c r="Q169" s="478"/>
      <c r="R169" s="478"/>
      <c r="S169" s="478"/>
    </row>
    <row r="170" spans="1:19" x14ac:dyDescent="0.25">
      <c r="A170" s="478"/>
      <c r="B170" s="478"/>
      <c r="C170" s="478"/>
      <c r="D170" s="478"/>
      <c r="E170" s="479"/>
      <c r="P170" s="478"/>
      <c r="Q170" s="478"/>
      <c r="R170" s="478"/>
      <c r="S170" s="478"/>
    </row>
    <row r="171" spans="1:19" x14ac:dyDescent="0.25">
      <c r="A171" s="478"/>
      <c r="B171" s="478"/>
      <c r="C171" s="478"/>
      <c r="D171" s="478"/>
      <c r="E171" s="479"/>
      <c r="P171" s="478"/>
      <c r="Q171" s="478"/>
      <c r="R171" s="478"/>
      <c r="S171" s="478"/>
    </row>
    <row r="172" spans="1:19" x14ac:dyDescent="0.25">
      <c r="A172" s="478"/>
      <c r="B172" s="478"/>
      <c r="C172" s="478"/>
      <c r="D172" s="478"/>
      <c r="E172" s="479"/>
      <c r="P172" s="478"/>
      <c r="Q172" s="478"/>
      <c r="R172" s="478"/>
      <c r="S172" s="478"/>
    </row>
    <row r="173" spans="1:19" x14ac:dyDescent="0.25">
      <c r="A173" s="478"/>
      <c r="B173" s="478"/>
      <c r="C173" s="478"/>
      <c r="D173" s="478"/>
      <c r="E173" s="479"/>
      <c r="G173" s="479"/>
      <c r="H173" s="479"/>
      <c r="P173" s="478"/>
    </row>
    <row r="174" spans="1:19" x14ac:dyDescent="0.25">
      <c r="A174" s="478"/>
      <c r="B174" s="478"/>
      <c r="C174" s="478"/>
      <c r="D174" s="478"/>
      <c r="E174" s="479"/>
      <c r="M174" s="479"/>
      <c r="P174" s="478"/>
      <c r="Q174" s="478"/>
      <c r="R174" s="478"/>
      <c r="S174" s="478"/>
    </row>
    <row r="175" spans="1:19" x14ac:dyDescent="0.25">
      <c r="A175" s="478"/>
      <c r="B175" s="478"/>
      <c r="C175" s="478"/>
      <c r="D175" s="478"/>
      <c r="E175" s="479"/>
      <c r="M175" s="479"/>
      <c r="P175" s="478"/>
      <c r="Q175" s="478"/>
      <c r="R175" s="478"/>
      <c r="S175" s="478"/>
    </row>
    <row r="176" spans="1:19" x14ac:dyDescent="0.25">
      <c r="A176" s="478"/>
      <c r="B176" s="478"/>
      <c r="C176" s="478"/>
      <c r="D176" s="478"/>
      <c r="E176" s="479"/>
      <c r="M176" s="479"/>
      <c r="P176" s="478"/>
      <c r="Q176" s="478"/>
      <c r="R176" s="478"/>
      <c r="S176" s="478"/>
    </row>
    <row r="177" spans="1:19" x14ac:dyDescent="0.25">
      <c r="A177" s="478"/>
      <c r="B177" s="478"/>
      <c r="C177" s="478"/>
      <c r="D177" s="478"/>
      <c r="E177" s="479"/>
      <c r="M177" s="479"/>
      <c r="P177" s="478"/>
      <c r="Q177" s="478"/>
      <c r="R177" s="478"/>
      <c r="S177" s="478"/>
    </row>
    <row r="178" spans="1:19" x14ac:dyDescent="0.25">
      <c r="A178" s="478"/>
      <c r="B178" s="478"/>
      <c r="C178" s="478"/>
      <c r="D178" s="478"/>
      <c r="E178" s="479"/>
      <c r="G178" s="479"/>
      <c r="H178" s="479"/>
      <c r="P178" s="478"/>
    </row>
    <row r="179" spans="1:19" x14ac:dyDescent="0.25">
      <c r="A179" s="478"/>
      <c r="B179" s="478"/>
      <c r="C179" s="478"/>
      <c r="D179" s="478"/>
      <c r="E179" s="479"/>
      <c r="M179" s="479"/>
      <c r="P179" s="478"/>
      <c r="Q179" s="478"/>
      <c r="R179" s="478"/>
      <c r="S179" s="478"/>
    </row>
    <row r="180" spans="1:19" x14ac:dyDescent="0.25">
      <c r="A180" s="478"/>
      <c r="B180" s="478"/>
      <c r="C180" s="478"/>
      <c r="D180" s="478"/>
      <c r="E180" s="479"/>
      <c r="M180" s="479"/>
      <c r="P180" s="478"/>
      <c r="Q180" s="478"/>
      <c r="R180" s="478"/>
      <c r="S180" s="478"/>
    </row>
    <row r="181" spans="1:19" x14ac:dyDescent="0.25">
      <c r="A181" s="478"/>
      <c r="B181" s="478"/>
      <c r="C181" s="478"/>
      <c r="D181" s="478"/>
      <c r="E181" s="479"/>
      <c r="M181" s="479"/>
      <c r="P181" s="478"/>
      <c r="Q181" s="478"/>
      <c r="R181" s="478"/>
      <c r="S181" s="478"/>
    </row>
    <row r="182" spans="1:19" x14ac:dyDescent="0.25">
      <c r="A182" s="478"/>
      <c r="B182" s="478"/>
      <c r="C182" s="478"/>
      <c r="D182" s="478"/>
      <c r="E182" s="479"/>
      <c r="M182" s="479"/>
      <c r="P182" s="478"/>
      <c r="Q182" s="478"/>
      <c r="R182" s="478"/>
      <c r="S182" s="478"/>
    </row>
    <row r="183" spans="1:19" x14ac:dyDescent="0.25">
      <c r="A183" s="478"/>
      <c r="B183" s="478"/>
      <c r="C183" s="478"/>
      <c r="D183" s="478"/>
      <c r="E183" s="479"/>
      <c r="M183" s="479"/>
      <c r="P183" s="478"/>
      <c r="Q183" s="478"/>
      <c r="R183" s="478"/>
      <c r="S183" s="478"/>
    </row>
    <row r="184" spans="1:19" x14ac:dyDescent="0.25">
      <c r="A184" s="478"/>
      <c r="B184" s="478"/>
      <c r="C184" s="478"/>
      <c r="D184" s="478"/>
      <c r="E184" s="479"/>
      <c r="M184" s="479"/>
      <c r="P184" s="478"/>
      <c r="Q184" s="478"/>
      <c r="R184" s="478"/>
      <c r="S184" s="478"/>
    </row>
    <row r="185" spans="1:19" x14ac:dyDescent="0.25">
      <c r="A185" s="478"/>
      <c r="B185" s="478"/>
      <c r="C185" s="478"/>
      <c r="D185" s="478"/>
      <c r="E185" s="479"/>
      <c r="M185" s="479"/>
      <c r="P185" s="478"/>
      <c r="Q185" s="478"/>
      <c r="R185" s="478"/>
      <c r="S185" s="478"/>
    </row>
    <row r="186" spans="1:19" x14ac:dyDescent="0.25">
      <c r="A186" s="478"/>
      <c r="B186" s="478"/>
      <c r="C186" s="478"/>
      <c r="D186" s="478"/>
      <c r="E186" s="479"/>
      <c r="M186" s="479"/>
      <c r="P186" s="478"/>
      <c r="Q186" s="478"/>
      <c r="R186" s="478"/>
      <c r="S186" s="478"/>
    </row>
    <row r="187" spans="1:19" x14ac:dyDescent="0.25">
      <c r="A187" s="478"/>
      <c r="B187" s="478"/>
      <c r="C187" s="478"/>
      <c r="D187" s="478"/>
      <c r="E187" s="479"/>
      <c r="M187" s="479"/>
      <c r="P187" s="478"/>
      <c r="Q187" s="478"/>
      <c r="R187" s="478"/>
      <c r="S187" s="478"/>
    </row>
    <row r="188" spans="1:19" x14ac:dyDescent="0.25">
      <c r="A188" s="478"/>
      <c r="B188" s="478"/>
      <c r="C188" s="478"/>
      <c r="D188" s="478"/>
      <c r="E188" s="479"/>
      <c r="M188" s="479"/>
      <c r="P188" s="478"/>
      <c r="Q188" s="478"/>
      <c r="R188" s="478"/>
      <c r="S188" s="478"/>
    </row>
    <row r="189" spans="1:19" x14ac:dyDescent="0.25">
      <c r="A189" s="478"/>
      <c r="B189" s="478"/>
      <c r="C189" s="478"/>
      <c r="D189" s="478"/>
      <c r="E189" s="479"/>
      <c r="M189" s="479"/>
      <c r="P189" s="478"/>
      <c r="Q189" s="478"/>
      <c r="R189" s="478"/>
      <c r="S189" s="478"/>
    </row>
    <row r="190" spans="1:19" x14ac:dyDescent="0.25">
      <c r="A190" s="478"/>
      <c r="B190" s="478"/>
      <c r="C190" s="478"/>
      <c r="D190" s="478"/>
      <c r="E190" s="479"/>
      <c r="F190" s="479"/>
      <c r="H190" s="479"/>
      <c r="N190" s="479"/>
      <c r="P190" s="478"/>
    </row>
    <row r="191" spans="1:19" x14ac:dyDescent="0.25">
      <c r="A191" s="478"/>
      <c r="B191" s="478"/>
      <c r="C191" s="478"/>
      <c r="D191" s="478"/>
      <c r="E191" s="479"/>
      <c r="G191" s="479"/>
      <c r="H191" s="479"/>
      <c r="P191" s="478"/>
    </row>
    <row r="192" spans="1:19" x14ac:dyDescent="0.25">
      <c r="A192" s="478"/>
      <c r="B192" s="478"/>
      <c r="C192" s="478"/>
      <c r="D192" s="478"/>
      <c r="E192" s="479"/>
      <c r="I192" s="479"/>
      <c r="M192" s="479"/>
      <c r="P192" s="478"/>
      <c r="Q192" s="478"/>
      <c r="R192" s="478"/>
      <c r="S192" s="478"/>
    </row>
    <row r="193" spans="1:19" x14ac:dyDescent="0.25">
      <c r="A193" s="478"/>
      <c r="B193" s="478"/>
      <c r="C193" s="478"/>
      <c r="D193" s="478"/>
      <c r="E193" s="479"/>
      <c r="M193" s="479"/>
      <c r="P193" s="478"/>
      <c r="Q193" s="478"/>
      <c r="R193" s="478"/>
      <c r="S193" s="478"/>
    </row>
    <row r="194" spans="1:19" x14ac:dyDescent="0.25">
      <c r="A194" s="478"/>
      <c r="B194" s="478"/>
      <c r="C194" s="478"/>
      <c r="D194" s="478"/>
      <c r="E194" s="479"/>
      <c r="M194" s="479"/>
      <c r="P194" s="478"/>
      <c r="Q194" s="478"/>
      <c r="R194" s="478"/>
      <c r="S194" s="478"/>
    </row>
    <row r="195" spans="1:19" x14ac:dyDescent="0.25">
      <c r="A195" s="478"/>
      <c r="B195" s="478"/>
      <c r="C195" s="478"/>
      <c r="D195" s="478"/>
      <c r="E195" s="479"/>
      <c r="M195" s="479"/>
      <c r="P195" s="478"/>
      <c r="Q195" s="478"/>
      <c r="R195" s="478"/>
      <c r="S195" s="478"/>
    </row>
    <row r="196" spans="1:19" x14ac:dyDescent="0.25">
      <c r="A196" s="478"/>
      <c r="B196" s="478"/>
      <c r="C196" s="478"/>
      <c r="D196" s="478"/>
      <c r="E196" s="479"/>
      <c r="M196" s="479"/>
      <c r="P196" s="478"/>
      <c r="Q196" s="478"/>
      <c r="R196" s="478"/>
      <c r="S196" s="478"/>
    </row>
    <row r="197" spans="1:19" x14ac:dyDescent="0.25">
      <c r="A197" s="478"/>
      <c r="B197" s="478"/>
      <c r="C197" s="478"/>
      <c r="D197" s="478"/>
      <c r="E197" s="479"/>
      <c r="M197" s="479"/>
      <c r="P197" s="478"/>
      <c r="Q197" s="478"/>
      <c r="R197" s="478"/>
      <c r="S197" s="478"/>
    </row>
    <row r="198" spans="1:19" x14ac:dyDescent="0.25">
      <c r="A198" s="478"/>
      <c r="B198" s="478"/>
      <c r="C198" s="478"/>
      <c r="D198" s="478"/>
      <c r="E198" s="479"/>
      <c r="G198" s="479"/>
      <c r="H198" s="479"/>
      <c r="P198" s="478"/>
    </row>
    <row r="199" spans="1:19" x14ac:dyDescent="0.25">
      <c r="A199" s="478"/>
      <c r="B199" s="478"/>
      <c r="C199" s="478"/>
      <c r="D199" s="478"/>
      <c r="E199" s="479"/>
      <c r="M199" s="479"/>
      <c r="P199" s="478"/>
      <c r="Q199" s="478"/>
      <c r="R199" s="478"/>
      <c r="S199" s="478"/>
    </row>
    <row r="200" spans="1:19" x14ac:dyDescent="0.25">
      <c r="A200" s="478"/>
      <c r="B200" s="478"/>
      <c r="C200" s="478"/>
      <c r="D200" s="478"/>
      <c r="E200" s="479"/>
      <c r="M200" s="479"/>
      <c r="P200" s="478"/>
      <c r="Q200" s="478"/>
      <c r="R200" s="478"/>
      <c r="S200" s="478"/>
    </row>
    <row r="201" spans="1:19" x14ac:dyDescent="0.25">
      <c r="A201" s="478"/>
      <c r="B201" s="478"/>
      <c r="C201" s="478"/>
      <c r="D201" s="478"/>
      <c r="E201" s="479"/>
      <c r="M201" s="479"/>
      <c r="P201" s="478"/>
      <c r="Q201" s="478"/>
      <c r="R201" s="478"/>
      <c r="S201" s="478"/>
    </row>
    <row r="202" spans="1:19" x14ac:dyDescent="0.25">
      <c r="A202" s="478"/>
      <c r="B202" s="478"/>
      <c r="C202" s="478"/>
      <c r="D202" s="478"/>
      <c r="E202" s="479"/>
      <c r="M202" s="479"/>
      <c r="P202" s="478"/>
      <c r="Q202" s="478"/>
      <c r="R202" s="478"/>
      <c r="S202" s="478"/>
    </row>
    <row r="203" spans="1:19" x14ac:dyDescent="0.25">
      <c r="A203" s="478"/>
      <c r="B203" s="478"/>
      <c r="C203" s="478"/>
      <c r="D203" s="478"/>
      <c r="E203" s="479"/>
      <c r="M203" s="479"/>
      <c r="P203" s="478"/>
      <c r="Q203" s="478"/>
      <c r="R203" s="478"/>
      <c r="S203" s="478"/>
    </row>
    <row r="204" spans="1:19" x14ac:dyDescent="0.25">
      <c r="A204" s="478"/>
      <c r="B204" s="478"/>
      <c r="C204" s="478"/>
      <c r="D204" s="478"/>
      <c r="E204" s="479"/>
      <c r="M204" s="479"/>
      <c r="P204" s="478"/>
      <c r="Q204" s="478"/>
      <c r="R204" s="478"/>
      <c r="S204" s="478"/>
    </row>
    <row r="205" spans="1:19" x14ac:dyDescent="0.25">
      <c r="A205" s="478"/>
      <c r="B205" s="478"/>
      <c r="C205" s="478"/>
      <c r="D205" s="478"/>
      <c r="E205" s="479"/>
      <c r="M205" s="479"/>
      <c r="P205" s="478"/>
      <c r="Q205" s="478"/>
      <c r="R205" s="478"/>
      <c r="S205" s="478"/>
    </row>
    <row r="206" spans="1:19" x14ac:dyDescent="0.25">
      <c r="A206" s="478"/>
      <c r="B206" s="478"/>
      <c r="C206" s="478"/>
      <c r="D206" s="478"/>
      <c r="E206" s="479"/>
      <c r="M206" s="479"/>
      <c r="P206" s="478"/>
      <c r="Q206" s="478"/>
      <c r="R206" s="478"/>
      <c r="S206" s="478"/>
    </row>
    <row r="207" spans="1:19" x14ac:dyDescent="0.25">
      <c r="A207" s="478"/>
      <c r="B207" s="478"/>
      <c r="C207" s="478"/>
      <c r="D207" s="478"/>
      <c r="E207" s="479"/>
      <c r="G207" s="479"/>
      <c r="H207" s="479"/>
      <c r="P207" s="478"/>
    </row>
    <row r="208" spans="1:19" x14ac:dyDescent="0.25">
      <c r="A208" s="478"/>
      <c r="B208" s="478"/>
      <c r="C208" s="478"/>
      <c r="D208" s="478"/>
      <c r="E208" s="479"/>
      <c r="M208" s="479"/>
      <c r="P208" s="478"/>
      <c r="Q208" s="478"/>
      <c r="R208" s="478"/>
      <c r="S208" s="478"/>
    </row>
    <row r="209" spans="1:19" x14ac:dyDescent="0.25">
      <c r="A209" s="478"/>
      <c r="B209" s="478"/>
      <c r="C209" s="478"/>
      <c r="D209" s="478"/>
      <c r="E209" s="479"/>
      <c r="M209" s="479"/>
      <c r="P209" s="478"/>
      <c r="Q209" s="478"/>
      <c r="R209" s="478"/>
      <c r="S209" s="478"/>
    </row>
    <row r="210" spans="1:19" x14ac:dyDescent="0.25">
      <c r="A210" s="478"/>
      <c r="B210" s="478"/>
      <c r="C210" s="478"/>
      <c r="D210" s="478"/>
      <c r="E210" s="479"/>
      <c r="M210" s="479"/>
      <c r="P210" s="478"/>
      <c r="Q210" s="478"/>
      <c r="R210" s="478"/>
      <c r="S210" s="478"/>
    </row>
    <row r="211" spans="1:19" x14ac:dyDescent="0.25">
      <c r="A211" s="478"/>
      <c r="B211" s="478"/>
      <c r="C211" s="478"/>
      <c r="D211" s="478"/>
      <c r="E211" s="479"/>
      <c r="M211" s="479"/>
      <c r="P211" s="478"/>
      <c r="Q211" s="478"/>
      <c r="R211" s="478"/>
      <c r="S211" s="478"/>
    </row>
    <row r="212" spans="1:19" x14ac:dyDescent="0.25">
      <c r="A212" s="478"/>
      <c r="B212" s="478"/>
      <c r="C212" s="478"/>
      <c r="D212" s="478"/>
      <c r="E212" s="479"/>
      <c r="M212" s="479"/>
      <c r="P212" s="478"/>
      <c r="Q212" s="478"/>
      <c r="R212" s="478"/>
      <c r="S212" s="478"/>
    </row>
    <row r="213" spans="1:19" x14ac:dyDescent="0.25">
      <c r="A213" s="478"/>
      <c r="B213" s="478"/>
      <c r="C213" s="478"/>
      <c r="D213" s="478"/>
      <c r="E213" s="479"/>
      <c r="M213" s="479"/>
      <c r="P213" s="478"/>
      <c r="Q213" s="478"/>
      <c r="R213" s="478"/>
      <c r="S213" s="478"/>
    </row>
    <row r="214" spans="1:19" x14ac:dyDescent="0.25">
      <c r="A214" s="478"/>
      <c r="B214" s="478"/>
      <c r="C214" s="478"/>
      <c r="D214" s="478"/>
      <c r="E214" s="479"/>
      <c r="G214" s="479"/>
      <c r="H214" s="479"/>
      <c r="P214" s="478"/>
    </row>
    <row r="215" spans="1:19" x14ac:dyDescent="0.25">
      <c r="A215" s="478"/>
      <c r="B215" s="478"/>
      <c r="C215" s="478"/>
      <c r="D215" s="478"/>
      <c r="E215" s="479"/>
      <c r="M215" s="479"/>
      <c r="P215" s="478"/>
      <c r="Q215" s="478"/>
      <c r="R215" s="478"/>
      <c r="S215" s="478"/>
    </row>
    <row r="216" spans="1:19" x14ac:dyDescent="0.25">
      <c r="A216" s="478"/>
      <c r="B216" s="478"/>
      <c r="C216" s="478"/>
      <c r="D216" s="478"/>
      <c r="E216" s="479"/>
      <c r="M216" s="479"/>
      <c r="P216" s="478"/>
      <c r="Q216" s="478"/>
      <c r="R216" s="478"/>
      <c r="S216" s="478"/>
    </row>
    <row r="217" spans="1:19" x14ac:dyDescent="0.25">
      <c r="A217" s="478"/>
      <c r="B217" s="478"/>
      <c r="C217" s="478"/>
      <c r="D217" s="478"/>
      <c r="E217" s="479"/>
      <c r="M217" s="479"/>
      <c r="P217" s="478"/>
      <c r="Q217" s="478"/>
      <c r="R217" s="478"/>
      <c r="S217" s="478"/>
    </row>
    <row r="218" spans="1:19" x14ac:dyDescent="0.25">
      <c r="A218" s="478"/>
      <c r="B218" s="478"/>
      <c r="C218" s="478"/>
      <c r="D218" s="478"/>
      <c r="E218" s="479"/>
      <c r="M218" s="479"/>
      <c r="P218" s="478"/>
      <c r="Q218" s="478"/>
      <c r="R218" s="478"/>
      <c r="S218" s="478"/>
    </row>
    <row r="219" spans="1:19" x14ac:dyDescent="0.25">
      <c r="A219" s="478"/>
      <c r="B219" s="478"/>
      <c r="C219" s="478"/>
      <c r="D219" s="478"/>
      <c r="E219" s="479"/>
      <c r="M219" s="479"/>
      <c r="P219" s="478"/>
      <c r="Q219" s="478"/>
      <c r="R219" s="478"/>
      <c r="S219" s="478"/>
    </row>
    <row r="220" spans="1:19" x14ac:dyDescent="0.25">
      <c r="A220" s="478"/>
      <c r="B220" s="478"/>
      <c r="C220" s="478"/>
      <c r="D220" s="478"/>
      <c r="E220" s="479"/>
      <c r="M220" s="479"/>
      <c r="P220" s="478"/>
      <c r="Q220" s="478"/>
      <c r="R220" s="478"/>
      <c r="S220" s="478"/>
    </row>
    <row r="221" spans="1:19" x14ac:dyDescent="0.25">
      <c r="A221" s="478"/>
      <c r="B221" s="478"/>
      <c r="C221" s="478"/>
      <c r="D221" s="478"/>
      <c r="E221" s="479"/>
      <c r="M221" s="479"/>
      <c r="P221" s="478"/>
      <c r="Q221" s="478"/>
      <c r="R221" s="478"/>
      <c r="S221" s="478"/>
    </row>
    <row r="222" spans="1:19" x14ac:dyDescent="0.25">
      <c r="A222" s="478"/>
      <c r="B222" s="478"/>
      <c r="C222" s="478"/>
      <c r="D222" s="478"/>
      <c r="E222" s="479"/>
      <c r="M222" s="479"/>
      <c r="P222" s="478"/>
      <c r="Q222" s="478"/>
      <c r="R222" s="478"/>
      <c r="S222" s="478"/>
    </row>
    <row r="223" spans="1:19" x14ac:dyDescent="0.25">
      <c r="A223" s="478"/>
      <c r="B223" s="478"/>
      <c r="C223" s="478"/>
      <c r="D223" s="478"/>
      <c r="E223" s="479"/>
      <c r="M223" s="479"/>
      <c r="P223" s="478"/>
      <c r="Q223" s="478"/>
      <c r="R223" s="478"/>
      <c r="S223" s="478"/>
    </row>
    <row r="224" spans="1:19" x14ac:dyDescent="0.25">
      <c r="A224" s="478"/>
      <c r="B224" s="478"/>
      <c r="C224" s="478"/>
      <c r="D224" s="478"/>
      <c r="E224" s="479"/>
      <c r="M224" s="479"/>
      <c r="P224" s="478"/>
      <c r="Q224" s="478"/>
      <c r="R224" s="478"/>
      <c r="S224" s="478"/>
    </row>
    <row r="225" spans="1:19" x14ac:dyDescent="0.25">
      <c r="A225" s="478"/>
      <c r="B225" s="478"/>
      <c r="C225" s="478"/>
      <c r="D225" s="478"/>
      <c r="E225" s="479"/>
      <c r="G225" s="479"/>
      <c r="H225" s="479"/>
      <c r="P225" s="478"/>
    </row>
    <row r="226" spans="1:19" x14ac:dyDescent="0.25">
      <c r="A226" s="478"/>
      <c r="B226" s="478"/>
      <c r="C226" s="478"/>
      <c r="D226" s="478"/>
      <c r="E226" s="479"/>
      <c r="M226" s="479"/>
      <c r="P226" s="478"/>
      <c r="Q226" s="478"/>
      <c r="R226" s="478"/>
      <c r="S226" s="478"/>
    </row>
    <row r="227" spans="1:19" x14ac:dyDescent="0.25">
      <c r="A227" s="478"/>
      <c r="B227" s="478"/>
      <c r="C227" s="478"/>
      <c r="D227" s="478"/>
      <c r="E227" s="479"/>
      <c r="M227" s="479"/>
      <c r="P227" s="478"/>
      <c r="Q227" s="478"/>
      <c r="R227" s="478"/>
      <c r="S227" s="478"/>
    </row>
    <row r="228" spans="1:19" x14ac:dyDescent="0.25">
      <c r="A228" s="478"/>
      <c r="B228" s="478"/>
      <c r="C228" s="478"/>
      <c r="D228" s="478"/>
      <c r="E228" s="479"/>
      <c r="M228" s="479"/>
      <c r="P228" s="478"/>
      <c r="Q228" s="478"/>
      <c r="R228" s="478"/>
      <c r="S228" s="478"/>
    </row>
    <row r="229" spans="1:19" x14ac:dyDescent="0.25">
      <c r="A229" s="478"/>
      <c r="B229" s="478"/>
      <c r="C229" s="478"/>
      <c r="D229" s="478"/>
      <c r="E229" s="479"/>
      <c r="M229" s="479"/>
      <c r="P229" s="478"/>
      <c r="Q229" s="478"/>
      <c r="R229" s="478"/>
      <c r="S229" s="478"/>
    </row>
    <row r="230" spans="1:19" x14ac:dyDescent="0.25">
      <c r="A230" s="478"/>
      <c r="B230" s="478"/>
      <c r="C230" s="478"/>
      <c r="D230" s="478"/>
      <c r="E230" s="479"/>
      <c r="M230" s="479"/>
      <c r="P230" s="478"/>
      <c r="Q230" s="478"/>
      <c r="R230" s="478"/>
      <c r="S230" s="478"/>
    </row>
    <row r="231" spans="1:19" x14ac:dyDescent="0.25">
      <c r="A231" s="478"/>
      <c r="B231" s="478"/>
      <c r="C231" s="478"/>
      <c r="D231" s="478"/>
      <c r="E231" s="479"/>
      <c r="G231" s="479"/>
      <c r="H231" s="479"/>
      <c r="P231" s="478"/>
    </row>
    <row r="232" spans="1:19" x14ac:dyDescent="0.25">
      <c r="A232" s="478"/>
      <c r="B232" s="478"/>
      <c r="C232" s="478"/>
      <c r="D232" s="478"/>
      <c r="E232" s="479"/>
      <c r="M232" s="479"/>
      <c r="P232" s="478"/>
      <c r="Q232" s="478"/>
      <c r="R232" s="478"/>
      <c r="S232" s="478"/>
    </row>
    <row r="233" spans="1:19" x14ac:dyDescent="0.25">
      <c r="A233" s="478"/>
      <c r="B233" s="478"/>
      <c r="C233" s="478"/>
      <c r="D233" s="478"/>
      <c r="E233" s="479"/>
      <c r="M233" s="479"/>
      <c r="P233" s="478"/>
      <c r="Q233" s="478"/>
      <c r="R233" s="478"/>
      <c r="S233" s="478"/>
    </row>
    <row r="234" spans="1:19" x14ac:dyDescent="0.25">
      <c r="A234" s="478"/>
      <c r="B234" s="478"/>
      <c r="C234" s="478"/>
      <c r="D234" s="478"/>
      <c r="E234" s="479"/>
      <c r="M234" s="479"/>
      <c r="P234" s="478"/>
      <c r="Q234" s="478"/>
      <c r="R234" s="478"/>
      <c r="S234" s="478"/>
    </row>
    <row r="235" spans="1:19" x14ac:dyDescent="0.25">
      <c r="A235" s="478"/>
      <c r="B235" s="478"/>
      <c r="C235" s="478"/>
      <c r="D235" s="478"/>
      <c r="E235" s="479"/>
      <c r="G235" s="479"/>
      <c r="H235" s="479"/>
      <c r="P235" s="478"/>
    </row>
    <row r="236" spans="1:19" x14ac:dyDescent="0.25">
      <c r="A236" s="478"/>
      <c r="B236" s="478"/>
      <c r="C236" s="478"/>
      <c r="D236" s="478"/>
      <c r="E236" s="479"/>
      <c r="M236" s="479"/>
      <c r="P236" s="478"/>
      <c r="Q236" s="478"/>
      <c r="R236" s="478"/>
      <c r="S236" s="478"/>
    </row>
    <row r="237" spans="1:19" x14ac:dyDescent="0.25">
      <c r="A237" s="478"/>
      <c r="B237" s="478"/>
      <c r="C237" s="478"/>
      <c r="D237" s="478"/>
      <c r="E237" s="479"/>
      <c r="M237" s="479"/>
      <c r="P237" s="478"/>
      <c r="Q237" s="478"/>
      <c r="R237" s="478"/>
      <c r="S237" s="478"/>
    </row>
    <row r="238" spans="1:19" x14ac:dyDescent="0.25">
      <c r="A238" s="478"/>
      <c r="B238" s="478"/>
      <c r="C238" s="478"/>
      <c r="D238" s="478"/>
      <c r="E238" s="479"/>
      <c r="G238" s="479"/>
      <c r="H238" s="479"/>
      <c r="P238" s="478"/>
    </row>
    <row r="239" spans="1:19" x14ac:dyDescent="0.25">
      <c r="A239" s="478"/>
      <c r="B239" s="478"/>
      <c r="C239" s="478"/>
      <c r="D239" s="478"/>
      <c r="E239" s="479"/>
      <c r="P239" s="478"/>
      <c r="Q239" s="478"/>
      <c r="R239" s="478"/>
      <c r="S239" s="478"/>
    </row>
    <row r="240" spans="1:19" x14ac:dyDescent="0.25">
      <c r="A240" s="478"/>
      <c r="B240" s="478"/>
      <c r="C240" s="478"/>
      <c r="D240" s="478"/>
      <c r="E240" s="479"/>
      <c r="F240" s="479"/>
      <c r="H240" s="479"/>
      <c r="N240" s="479"/>
      <c r="P240" s="478"/>
    </row>
    <row r="241" spans="1:19" x14ac:dyDescent="0.25">
      <c r="A241" s="478"/>
      <c r="B241" s="478"/>
      <c r="C241" s="478"/>
      <c r="D241" s="478"/>
      <c r="E241" s="479"/>
      <c r="G241" s="479"/>
      <c r="H241" s="479"/>
      <c r="P241" s="478"/>
    </row>
    <row r="242" spans="1:19" x14ac:dyDescent="0.25">
      <c r="A242" s="478"/>
      <c r="B242" s="478"/>
      <c r="C242" s="478"/>
      <c r="D242" s="478"/>
      <c r="E242" s="479"/>
      <c r="P242" s="478"/>
      <c r="Q242" s="478"/>
      <c r="R242" s="478"/>
      <c r="S242" s="478"/>
    </row>
    <row r="243" spans="1:19" x14ac:dyDescent="0.25">
      <c r="A243" s="478"/>
      <c r="B243" s="478"/>
      <c r="C243" s="478"/>
      <c r="D243" s="478"/>
      <c r="E243" s="479"/>
      <c r="P243" s="478"/>
      <c r="Q243" s="478"/>
      <c r="R243" s="478"/>
      <c r="S243" s="478"/>
    </row>
    <row r="244" spans="1:19" x14ac:dyDescent="0.25">
      <c r="A244" s="478"/>
      <c r="B244" s="478"/>
      <c r="C244" s="478"/>
      <c r="D244" s="478"/>
      <c r="E244" s="479"/>
      <c r="P244" s="478"/>
      <c r="Q244" s="478"/>
      <c r="R244" s="478"/>
      <c r="S244" s="478"/>
    </row>
    <row r="245" spans="1:19" x14ac:dyDescent="0.25">
      <c r="A245" s="478"/>
      <c r="B245" s="478"/>
      <c r="C245" s="478"/>
      <c r="D245" s="478"/>
      <c r="E245" s="479"/>
      <c r="P245" s="478"/>
      <c r="Q245" s="478"/>
      <c r="R245" s="478"/>
      <c r="S245" s="478"/>
    </row>
    <row r="246" spans="1:19" x14ac:dyDescent="0.25">
      <c r="A246" s="478"/>
      <c r="B246" s="478"/>
      <c r="C246" s="478"/>
      <c r="D246" s="478"/>
      <c r="E246" s="479"/>
      <c r="P246" s="478"/>
      <c r="Q246" s="478"/>
      <c r="R246" s="478"/>
      <c r="S246" s="478"/>
    </row>
    <row r="247" spans="1:19" x14ac:dyDescent="0.25">
      <c r="A247" s="478"/>
      <c r="B247" s="478"/>
      <c r="C247" s="478"/>
      <c r="D247" s="478"/>
      <c r="E247" s="479"/>
      <c r="P247" s="478"/>
      <c r="Q247" s="478"/>
      <c r="R247" s="478"/>
      <c r="S247" s="478"/>
    </row>
    <row r="248" spans="1:19" x14ac:dyDescent="0.25">
      <c r="A248" s="478"/>
      <c r="B248" s="478"/>
      <c r="C248" s="478"/>
      <c r="D248" s="478"/>
      <c r="E248" s="479"/>
      <c r="P248" s="478"/>
      <c r="Q248" s="478"/>
      <c r="R248" s="478"/>
      <c r="S248" s="478"/>
    </row>
    <row r="249" spans="1:19" x14ac:dyDescent="0.25">
      <c r="A249" s="478"/>
      <c r="B249" s="478"/>
      <c r="C249" s="478"/>
      <c r="D249" s="478"/>
      <c r="E249" s="479"/>
      <c r="P249" s="478"/>
      <c r="Q249" s="478"/>
      <c r="R249" s="478"/>
      <c r="S249" s="478"/>
    </row>
    <row r="250" spans="1:19" x14ac:dyDescent="0.25">
      <c r="A250" s="478"/>
      <c r="B250" s="478"/>
      <c r="C250" s="478"/>
      <c r="D250" s="478"/>
      <c r="E250" s="479"/>
      <c r="P250" s="478"/>
      <c r="Q250" s="478"/>
      <c r="R250" s="478"/>
      <c r="S250" s="478"/>
    </row>
    <row r="251" spans="1:19" x14ac:dyDescent="0.25">
      <c r="A251" s="478"/>
      <c r="B251" s="478"/>
      <c r="C251" s="478"/>
      <c r="D251" s="478"/>
      <c r="E251" s="479"/>
      <c r="G251" s="479"/>
      <c r="H251" s="479"/>
      <c r="P251" s="478"/>
    </row>
    <row r="252" spans="1:19" x14ac:dyDescent="0.25">
      <c r="A252" s="478"/>
      <c r="B252" s="478"/>
      <c r="C252" s="478"/>
      <c r="D252" s="478"/>
      <c r="E252" s="479"/>
      <c r="P252" s="478"/>
      <c r="Q252" s="478"/>
      <c r="R252" s="478"/>
      <c r="S252" s="478"/>
    </row>
    <row r="253" spans="1:19" x14ac:dyDescent="0.25">
      <c r="A253" s="478"/>
      <c r="B253" s="478"/>
      <c r="C253" s="478"/>
      <c r="D253" s="478"/>
      <c r="E253" s="479"/>
      <c r="P253" s="478"/>
      <c r="Q253" s="478"/>
      <c r="R253" s="478"/>
      <c r="S253" s="478"/>
    </row>
    <row r="254" spans="1:19" x14ac:dyDescent="0.25">
      <c r="A254" s="478"/>
      <c r="B254" s="478"/>
      <c r="C254" s="478"/>
      <c r="D254" s="478"/>
      <c r="E254" s="479"/>
      <c r="G254" s="479"/>
      <c r="H254" s="479"/>
      <c r="P254" s="478"/>
    </row>
    <row r="255" spans="1:19" x14ac:dyDescent="0.25">
      <c r="A255" s="478"/>
      <c r="B255" s="478"/>
      <c r="C255" s="478"/>
      <c r="D255" s="478"/>
      <c r="E255" s="479"/>
      <c r="P255" s="478"/>
      <c r="Q255" s="478"/>
      <c r="R255" s="478"/>
      <c r="S255" s="478"/>
    </row>
    <row r="256" spans="1:19" x14ac:dyDescent="0.25">
      <c r="A256" s="478"/>
      <c r="B256" s="478"/>
      <c r="C256" s="478"/>
      <c r="D256" s="478"/>
      <c r="E256" s="479"/>
      <c r="P256" s="478"/>
      <c r="Q256" s="478"/>
      <c r="R256" s="478"/>
      <c r="S256" s="478"/>
    </row>
    <row r="257" spans="1:19" x14ac:dyDescent="0.25">
      <c r="A257" s="478"/>
      <c r="B257" s="478"/>
      <c r="C257" s="478"/>
      <c r="D257" s="478"/>
      <c r="E257" s="479"/>
      <c r="P257" s="478"/>
      <c r="Q257" s="478"/>
      <c r="R257" s="478"/>
      <c r="S257" s="478"/>
    </row>
    <row r="258" spans="1:19" x14ac:dyDescent="0.25">
      <c r="A258" s="478"/>
      <c r="B258" s="478"/>
      <c r="C258" s="478"/>
      <c r="D258" s="478"/>
      <c r="E258" s="479"/>
      <c r="P258" s="478"/>
      <c r="Q258" s="478"/>
      <c r="R258" s="478"/>
      <c r="S258" s="478"/>
    </row>
    <row r="259" spans="1:19" x14ac:dyDescent="0.25">
      <c r="A259" s="478"/>
      <c r="B259" s="478"/>
      <c r="C259" s="478"/>
      <c r="D259" s="478"/>
      <c r="E259" s="479"/>
      <c r="P259" s="478"/>
      <c r="Q259" s="478"/>
      <c r="R259" s="478"/>
      <c r="S259" s="478"/>
    </row>
    <row r="260" spans="1:19" x14ac:dyDescent="0.25">
      <c r="A260" s="478"/>
      <c r="B260" s="478"/>
      <c r="C260" s="478"/>
      <c r="D260" s="478"/>
      <c r="E260" s="479"/>
      <c r="G260" s="479"/>
      <c r="H260" s="479"/>
      <c r="P260" s="478"/>
    </row>
    <row r="261" spans="1:19" x14ac:dyDescent="0.25">
      <c r="A261" s="478"/>
      <c r="B261" s="478"/>
      <c r="C261" s="478"/>
      <c r="D261" s="478"/>
      <c r="E261" s="479"/>
      <c r="P261" s="478"/>
      <c r="Q261" s="478"/>
      <c r="R261" s="478"/>
      <c r="S261" s="478"/>
    </row>
    <row r="262" spans="1:19" x14ac:dyDescent="0.25">
      <c r="A262" s="478"/>
      <c r="B262" s="478"/>
      <c r="C262" s="478"/>
      <c r="D262" s="478"/>
      <c r="E262" s="479"/>
      <c r="P262" s="478"/>
      <c r="Q262" s="478"/>
      <c r="R262" s="478"/>
      <c r="S262" s="478"/>
    </row>
    <row r="263" spans="1:19" x14ac:dyDescent="0.25">
      <c r="A263" s="478"/>
      <c r="B263" s="478"/>
      <c r="C263" s="478"/>
      <c r="D263" s="478"/>
      <c r="E263" s="479"/>
      <c r="P263" s="478"/>
      <c r="Q263" s="478"/>
      <c r="R263" s="478"/>
      <c r="S263" s="47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U364"/>
  <sheetViews>
    <sheetView showGridLines="0" zoomScaleNormal="100" zoomScaleSheetLayoutView="100" zoomScalePageLayoutView="85" workbookViewId="0">
      <pane ySplit="4" topLeftCell="A5" activePane="bottomLeft" state="frozen"/>
      <selection pane="bottomLeft" activeCell="D252" sqref="D252"/>
    </sheetView>
  </sheetViews>
  <sheetFormatPr defaultColWidth="11.28515625" defaultRowHeight="12.75" x14ac:dyDescent="0.25"/>
  <cols>
    <col min="1" max="1" width="1.7109375" style="6" customWidth="1"/>
    <col min="2" max="2" width="13" style="53" customWidth="1"/>
    <col min="3" max="3" width="11.42578125" style="7" customWidth="1"/>
    <col min="4" max="4" width="40.7109375" style="7" bestFit="1" customWidth="1"/>
    <col min="5" max="5" width="9.28515625" style="6" bestFit="1" customWidth="1"/>
    <col min="6" max="6" width="10.85546875" style="6" bestFit="1" customWidth="1"/>
    <col min="7" max="7" width="9.140625" style="4" customWidth="1"/>
    <col min="8" max="8" width="7.85546875" style="5" customWidth="1"/>
    <col min="9" max="9" width="7.42578125" style="273" hidden="1" customWidth="1"/>
    <col min="10" max="10" width="4.85546875" style="6" hidden="1" customWidth="1"/>
    <col min="11" max="11" width="8.140625" style="54" hidden="1" customWidth="1"/>
    <col min="12" max="12" width="7.28515625" style="54" customWidth="1"/>
    <col min="13" max="13" width="9.7109375" style="55" hidden="1" customWidth="1"/>
    <col min="14" max="14" width="10.7109375" style="55" hidden="1" customWidth="1"/>
    <col min="15" max="15" width="12.7109375" style="56" hidden="1" customWidth="1"/>
    <col min="16" max="16" width="15.28515625" style="6" hidden="1" customWidth="1"/>
    <col min="17" max="17" width="8.140625" style="6" hidden="1" customWidth="1"/>
    <col min="18" max="18" width="0.85546875" style="6" customWidth="1"/>
    <col min="19" max="20" width="8.7109375" style="6" customWidth="1"/>
    <col min="21" max="21" width="9.7109375" style="6" customWidth="1"/>
    <col min="22" max="22" width="6.28515625" style="6" customWidth="1"/>
    <col min="23" max="23" width="15.85546875" style="6" customWidth="1"/>
    <col min="24" max="24" width="10.7109375" style="6" customWidth="1"/>
    <col min="25" max="25" width="5.7109375" style="6" customWidth="1"/>
    <col min="26" max="26" width="12.7109375" style="48" customWidth="1"/>
    <col min="27" max="27" width="16.140625" style="9" customWidth="1"/>
    <col min="28" max="47" width="20.28515625" style="9" customWidth="1"/>
    <col min="48" max="16384" width="11.28515625" style="6"/>
  </cols>
  <sheetData>
    <row r="1" spans="1:47" ht="15" customHeight="1" thickBot="1" x14ac:dyDescent="0.3">
      <c r="A1" s="1"/>
      <c r="E1" s="53"/>
      <c r="F1" s="2"/>
      <c r="G1" s="2"/>
    </row>
    <row r="2" spans="1:47" ht="15.75" customHeight="1" thickBot="1" x14ac:dyDescent="0.3">
      <c r="A2" s="11"/>
      <c r="B2" s="596" t="s">
        <v>104</v>
      </c>
      <c r="C2" s="596"/>
      <c r="D2" s="598" t="s">
        <v>537</v>
      </c>
      <c r="E2" s="598"/>
      <c r="F2" s="598"/>
      <c r="G2" s="57" t="s">
        <v>234</v>
      </c>
      <c r="H2" s="526" t="e">
        <f>O54</f>
        <v>#N/A</v>
      </c>
      <c r="I2" s="527"/>
      <c r="O2" s="153"/>
      <c r="P2" s="153"/>
      <c r="Q2" s="28"/>
      <c r="R2" s="28"/>
      <c r="S2" s="58" t="s">
        <v>532</v>
      </c>
      <c r="T2" s="52" t="e">
        <f>O192</f>
        <v>#N/A</v>
      </c>
      <c r="U2" s="440"/>
      <c r="V2" s="441"/>
      <c r="W2" s="551" t="s">
        <v>535</v>
      </c>
      <c r="Y2" s="4"/>
      <c r="Z2" s="8"/>
    </row>
    <row r="3" spans="1:47" ht="15.75" customHeight="1" thickBot="1" x14ac:dyDescent="0.3">
      <c r="A3" s="1"/>
      <c r="B3" s="590" t="s">
        <v>233</v>
      </c>
      <c r="C3" s="590"/>
      <c r="D3" s="599"/>
      <c r="E3" s="599"/>
      <c r="F3" s="599"/>
      <c r="G3" s="59" t="s">
        <v>530</v>
      </c>
      <c r="H3" s="526" t="e">
        <f>O78</f>
        <v>#N/A</v>
      </c>
      <c r="I3" s="527"/>
      <c r="O3" s="153"/>
      <c r="P3" s="28"/>
      <c r="Q3" s="28"/>
      <c r="R3" s="28"/>
      <c r="S3" s="58" t="s">
        <v>533</v>
      </c>
      <c r="T3" s="52" t="e">
        <f>O12</f>
        <v>#N/A</v>
      </c>
      <c r="V3" s="16"/>
      <c r="W3" s="552"/>
      <c r="Y3" s="4"/>
      <c r="Z3" s="8"/>
      <c r="AN3" s="7"/>
    </row>
    <row r="4" spans="1:47" ht="15.75" customHeight="1" thickBot="1" x14ac:dyDescent="0.3">
      <c r="A4" s="11"/>
      <c r="B4" s="591" t="s">
        <v>24</v>
      </c>
      <c r="C4" s="591"/>
      <c r="D4" s="581"/>
      <c r="E4" s="581"/>
      <c r="F4" s="581"/>
      <c r="G4" s="57" t="s">
        <v>531</v>
      </c>
      <c r="H4" s="526" t="e">
        <f>O98</f>
        <v>#N/A</v>
      </c>
      <c r="I4" s="527"/>
      <c r="O4" s="153"/>
      <c r="P4" s="28"/>
      <c r="Q4" s="28"/>
      <c r="R4" s="28"/>
      <c r="S4" s="58" t="s">
        <v>534</v>
      </c>
      <c r="T4" s="52" t="e">
        <f>O241</f>
        <v>#N/A</v>
      </c>
      <c r="V4" s="16"/>
      <c r="W4" s="60" t="e">
        <f>Q12</f>
        <v>#N/A</v>
      </c>
      <c r="Z4" s="8"/>
    </row>
    <row r="5" spans="1:47" ht="4.5" customHeight="1" thickBot="1" x14ac:dyDescent="0.3">
      <c r="A5" s="11"/>
      <c r="B5" s="6"/>
      <c r="C5" s="6"/>
      <c r="D5" s="6"/>
      <c r="G5" s="6"/>
      <c r="H5" s="6"/>
      <c r="K5" s="6"/>
      <c r="L5" s="6"/>
      <c r="M5" s="6"/>
      <c r="N5" s="6"/>
      <c r="O5" s="6"/>
      <c r="Z5" s="8"/>
    </row>
    <row r="6" spans="1:47" ht="15" customHeight="1" thickBot="1" x14ac:dyDescent="0.3">
      <c r="A6" s="11"/>
      <c r="B6" s="589" t="s">
        <v>507</v>
      </c>
      <c r="C6" s="589"/>
      <c r="D6" s="588" t="s">
        <v>536</v>
      </c>
      <c r="E6" s="588"/>
      <c r="F6" s="588"/>
      <c r="G6" s="523" t="s">
        <v>538</v>
      </c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5"/>
      <c r="V6" s="29"/>
      <c r="W6" s="556"/>
      <c r="X6" s="557"/>
      <c r="Y6" s="558"/>
      <c r="Z6" s="8"/>
      <c r="AA6" s="481" t="s">
        <v>543</v>
      </c>
      <c r="AB6" s="482">
        <f>COUNTIF(F10:F229, "#I/T")</f>
        <v>188</v>
      </c>
      <c r="AC6" s="483" t="str">
        <f>IF(AB6&gt;0,"fejl - her bør stå 0","ingen fejl")</f>
        <v>fejl - her bør stå 0</v>
      </c>
    </row>
    <row r="7" spans="1:47" ht="4.5" customHeight="1" x14ac:dyDescent="0.25">
      <c r="A7" s="11"/>
      <c r="B7" s="10"/>
      <c r="C7" s="10"/>
      <c r="D7" s="10"/>
      <c r="E7" s="10"/>
      <c r="F7" s="10"/>
      <c r="G7" s="10"/>
      <c r="H7" s="10"/>
      <c r="I7" s="274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4"/>
      <c r="Z7" s="8"/>
    </row>
    <row r="8" spans="1:47" ht="20.25" customHeight="1" x14ac:dyDescent="0.25">
      <c r="A8" s="11"/>
      <c r="B8" s="569" t="s">
        <v>539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  <c r="Y8" s="569"/>
      <c r="Z8" s="8"/>
    </row>
    <row r="9" spans="1:47" ht="4.5" customHeight="1" thickBot="1" x14ac:dyDescent="0.3"/>
    <row r="10" spans="1:47" ht="43.5" customHeight="1" x14ac:dyDescent="0.25">
      <c r="B10" s="570" t="s">
        <v>0</v>
      </c>
      <c r="C10" s="570" t="s">
        <v>1</v>
      </c>
      <c r="D10" s="570" t="s">
        <v>2</v>
      </c>
      <c r="E10" s="576" t="s">
        <v>381</v>
      </c>
      <c r="F10" s="577"/>
      <c r="G10" s="577"/>
      <c r="H10" s="582" t="s">
        <v>269</v>
      </c>
      <c r="I10" s="567" t="s">
        <v>273</v>
      </c>
      <c r="J10" s="597"/>
      <c r="K10" s="554" t="s">
        <v>274</v>
      </c>
      <c r="L10" s="554" t="s">
        <v>281</v>
      </c>
      <c r="M10" s="567" t="s">
        <v>276</v>
      </c>
      <c r="N10" s="568"/>
      <c r="O10" s="554" t="s">
        <v>271</v>
      </c>
      <c r="P10" s="582" t="s">
        <v>272</v>
      </c>
      <c r="Q10" s="582" t="s">
        <v>277</v>
      </c>
      <c r="R10" s="12"/>
      <c r="S10" s="576" t="s">
        <v>275</v>
      </c>
      <c r="T10" s="577"/>
      <c r="U10" s="577"/>
      <c r="V10" s="577"/>
      <c r="W10" s="577"/>
      <c r="X10" s="577"/>
      <c r="Y10" s="584"/>
      <c r="Z10" s="1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ht="43.5" customHeight="1" thickBot="1" x14ac:dyDescent="0.3">
      <c r="B11" s="571"/>
      <c r="C11" s="571"/>
      <c r="D11" s="571"/>
      <c r="E11" s="235" t="s">
        <v>379</v>
      </c>
      <c r="F11" s="61" t="s">
        <v>380</v>
      </c>
      <c r="G11" s="62" t="s">
        <v>3</v>
      </c>
      <c r="H11" s="583"/>
      <c r="I11" s="65" t="s">
        <v>268</v>
      </c>
      <c r="J11" s="64" t="s">
        <v>3</v>
      </c>
      <c r="K11" s="555"/>
      <c r="L11" s="555"/>
      <c r="M11" s="63" t="s">
        <v>268</v>
      </c>
      <c r="N11" s="66" t="s">
        <v>3</v>
      </c>
      <c r="O11" s="555"/>
      <c r="P11" s="583"/>
      <c r="Q11" s="583"/>
      <c r="R11" s="12"/>
      <c r="S11" s="585"/>
      <c r="T11" s="586"/>
      <c r="U11" s="586"/>
      <c r="V11" s="586"/>
      <c r="W11" s="586"/>
      <c r="X11" s="586"/>
      <c r="Y11" s="587"/>
      <c r="Z11" s="15"/>
      <c r="AA11" s="14" t="s">
        <v>393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s="189" customFormat="1" ht="18" customHeight="1" thickBot="1" x14ac:dyDescent="0.3">
      <c r="A12" s="86"/>
      <c r="B12" s="183" t="s">
        <v>51</v>
      </c>
      <c r="C12" s="572" t="s">
        <v>199</v>
      </c>
      <c r="D12" s="573"/>
      <c r="E12" s="225" t="e">
        <f>IF(SUM(F13:F15)&lt;AA12,0,IF(SUM(F13:F15)&gt;100,100,SUM(F13:F15)))</f>
        <v>#N/A</v>
      </c>
      <c r="F12" s="360"/>
      <c r="G12" s="31">
        <v>100</v>
      </c>
      <c r="H12" s="31">
        <v>3</v>
      </c>
      <c r="I12" s="275" t="e">
        <f>E12*H12</f>
        <v>#N/A</v>
      </c>
      <c r="J12" s="51">
        <f>G12*H12</f>
        <v>300</v>
      </c>
      <c r="K12" s="77" t="e">
        <f>ROUND(I12/J12,3)</f>
        <v>#N/A</v>
      </c>
      <c r="L12" s="320">
        <f>J12/N$12*P$12</f>
        <v>1.6666666666666666E-2</v>
      </c>
      <c r="M12" s="574" t="e">
        <f>SUM(I12:I53)</f>
        <v>#N/A</v>
      </c>
      <c r="N12" s="540">
        <f>SUM(J12:J53)</f>
        <v>1800</v>
      </c>
      <c r="O12" s="538" t="e">
        <f>M12/N12</f>
        <v>#N/A</v>
      </c>
      <c r="P12" s="538">
        <v>0.1</v>
      </c>
      <c r="Q12" s="619" t="e">
        <f>SUM(O54*P54+O78*P78+O98*P98+O192*P192+O12*P12)</f>
        <v>#N/A</v>
      </c>
      <c r="R12" s="359"/>
      <c r="S12" s="517"/>
      <c r="T12" s="518"/>
      <c r="U12" s="518"/>
      <c r="V12" s="518"/>
      <c r="W12" s="518"/>
      <c r="X12" s="518"/>
      <c r="Y12" s="519"/>
      <c r="Z12" s="185"/>
      <c r="AA12" s="194">
        <v>30</v>
      </c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</row>
    <row r="13" spans="1:47" s="189" customFormat="1" ht="18" customHeight="1" thickBot="1" x14ac:dyDescent="0.3">
      <c r="A13" s="86"/>
      <c r="B13" s="477" t="str">
        <f>_xlfn.CONCAT($B$12,".",C13)</f>
        <v>PRO1.1.1</v>
      </c>
      <c r="C13" s="190">
        <v>1</v>
      </c>
      <c r="D13" s="229" t="s">
        <v>474</v>
      </c>
      <c r="E13" s="528"/>
      <c r="F13" s="154" t="e">
        <f>VLOOKUP(B13,'Frame input-ark'!$B$1:$M$233,12,0)</f>
        <v>#N/A</v>
      </c>
      <c r="G13" s="38">
        <v>35</v>
      </c>
      <c r="H13" s="531"/>
      <c r="I13" s="276"/>
      <c r="J13" s="18"/>
      <c r="K13" s="70" t="e">
        <f>ROUND(F13/G13,3)</f>
        <v>#N/A</v>
      </c>
      <c r="L13" s="473"/>
      <c r="M13" s="575"/>
      <c r="N13" s="616"/>
      <c r="O13" s="560"/>
      <c r="P13" s="560"/>
      <c r="Q13" s="620"/>
      <c r="R13" s="359"/>
      <c r="S13" s="517"/>
      <c r="T13" s="518"/>
      <c r="U13" s="518"/>
      <c r="V13" s="518"/>
      <c r="W13" s="518"/>
      <c r="X13" s="518"/>
      <c r="Y13" s="519"/>
      <c r="Z13" s="185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</row>
    <row r="14" spans="1:47" s="189" customFormat="1" ht="18" customHeight="1" thickBot="1" x14ac:dyDescent="0.3">
      <c r="A14" s="86"/>
      <c r="B14" s="477" t="str">
        <f t="shared" ref="B14:B15" si="0">_xlfn.CONCAT($B$12,".",C14)</f>
        <v>PRO1.1.2</v>
      </c>
      <c r="C14" s="190">
        <v>2</v>
      </c>
      <c r="D14" s="229" t="s">
        <v>200</v>
      </c>
      <c r="E14" s="529"/>
      <c r="F14" s="154" t="e">
        <f>VLOOKUP(B14,'Frame input-ark'!$B$1:$M$233,12,0)</f>
        <v>#N/A</v>
      </c>
      <c r="G14" s="38">
        <v>35</v>
      </c>
      <c r="H14" s="532"/>
      <c r="I14" s="277"/>
      <c r="J14" s="23"/>
      <c r="K14" s="71" t="e">
        <f>ROUND(F14/G14,3)</f>
        <v>#N/A</v>
      </c>
      <c r="L14" s="473"/>
      <c r="M14" s="575"/>
      <c r="N14" s="616"/>
      <c r="O14" s="560"/>
      <c r="P14" s="560"/>
      <c r="Q14" s="620"/>
      <c r="R14" s="359"/>
      <c r="S14" s="517"/>
      <c r="T14" s="518"/>
      <c r="U14" s="518"/>
      <c r="V14" s="518"/>
      <c r="W14" s="518"/>
      <c r="X14" s="518"/>
      <c r="Y14" s="519"/>
      <c r="Z14" s="185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</row>
    <row r="15" spans="1:47" s="189" customFormat="1" ht="18" customHeight="1" thickBot="1" x14ac:dyDescent="0.3">
      <c r="A15" s="86"/>
      <c r="B15" s="477" t="str">
        <f t="shared" si="0"/>
        <v>PRO1.1.3</v>
      </c>
      <c r="C15" s="190">
        <v>3</v>
      </c>
      <c r="D15" s="229" t="s">
        <v>201</v>
      </c>
      <c r="E15" s="530"/>
      <c r="F15" s="154" t="e">
        <f>VLOOKUP(B15,'Frame input-ark'!$B$1:$M$233,12,0)</f>
        <v>#N/A</v>
      </c>
      <c r="G15" s="38">
        <v>30</v>
      </c>
      <c r="H15" s="533"/>
      <c r="I15" s="278"/>
      <c r="J15" s="19"/>
      <c r="K15" s="72" t="e">
        <f>ROUND(F15/G15,3)</f>
        <v>#N/A</v>
      </c>
      <c r="L15" s="473"/>
      <c r="M15" s="575"/>
      <c r="N15" s="616"/>
      <c r="O15" s="560"/>
      <c r="P15" s="560"/>
      <c r="Q15" s="620"/>
      <c r="R15" s="359"/>
      <c r="S15" s="517"/>
      <c r="T15" s="518"/>
      <c r="U15" s="518"/>
      <c r="V15" s="518"/>
      <c r="W15" s="518"/>
      <c r="X15" s="518"/>
      <c r="Y15" s="519"/>
      <c r="Z15" s="185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</row>
    <row r="16" spans="1:47" s="189" customFormat="1" ht="18" customHeight="1" thickBot="1" x14ac:dyDescent="0.3">
      <c r="A16" s="86"/>
      <c r="B16" s="196" t="s">
        <v>52</v>
      </c>
      <c r="C16" s="521" t="s">
        <v>202</v>
      </c>
      <c r="D16" s="522"/>
      <c r="E16" s="151" t="e">
        <f>IF(SUM(F17:F20)&lt;AA16,0,IF(SUM(F17:F20)&gt;100,100,SUM(F17:F20)))</f>
        <v>#N/A</v>
      </c>
      <c r="F16" s="154"/>
      <c r="G16" s="30">
        <f>SUM(G17:G20)</f>
        <v>100</v>
      </c>
      <c r="H16" s="34">
        <v>3</v>
      </c>
      <c r="I16" s="297" t="e">
        <f>E16*H16</f>
        <v>#N/A</v>
      </c>
      <c r="J16" s="50">
        <f>G16*H16</f>
        <v>300</v>
      </c>
      <c r="K16" s="78" t="e">
        <f>ROUND(I16/J16,3)</f>
        <v>#N/A</v>
      </c>
      <c r="L16" s="75">
        <f>J16/N$12*P$12</f>
        <v>1.6666666666666666E-2</v>
      </c>
      <c r="M16" s="575"/>
      <c r="N16" s="616"/>
      <c r="O16" s="560"/>
      <c r="P16" s="560"/>
      <c r="Q16" s="620"/>
      <c r="R16" s="359"/>
      <c r="S16" s="517"/>
      <c r="T16" s="518"/>
      <c r="U16" s="518"/>
      <c r="V16" s="518"/>
      <c r="W16" s="518"/>
      <c r="X16" s="518"/>
      <c r="Y16" s="519"/>
      <c r="Z16" s="185"/>
      <c r="AA16" s="194">
        <v>55</v>
      </c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</row>
    <row r="17" spans="1:47" s="189" customFormat="1" ht="18" customHeight="1" thickBot="1" x14ac:dyDescent="0.3">
      <c r="A17" s="86"/>
      <c r="B17" s="477" t="str">
        <f>_xlfn.CONCAT($B$16,".",C17)</f>
        <v>PRO1.2.1</v>
      </c>
      <c r="C17" s="190">
        <v>1</v>
      </c>
      <c r="D17" s="229" t="s">
        <v>505</v>
      </c>
      <c r="E17" s="528"/>
      <c r="F17" s="154" t="e">
        <f>VLOOKUP(B17,'Frame input-ark'!$B$1:$M$233,12,0)</f>
        <v>#N/A</v>
      </c>
      <c r="G17" s="38">
        <v>30</v>
      </c>
      <c r="H17" s="531"/>
      <c r="I17" s="276"/>
      <c r="J17" s="18"/>
      <c r="K17" s="70" t="e">
        <f>ROUND(F17/G17,3)</f>
        <v>#N/A</v>
      </c>
      <c r="L17" s="473"/>
      <c r="M17" s="575"/>
      <c r="N17" s="616"/>
      <c r="O17" s="560"/>
      <c r="P17" s="560"/>
      <c r="Q17" s="620"/>
      <c r="R17" s="359"/>
      <c r="S17" s="517"/>
      <c r="T17" s="518"/>
      <c r="U17" s="518"/>
      <c r="V17" s="518"/>
      <c r="W17" s="518"/>
      <c r="X17" s="518"/>
      <c r="Y17" s="519"/>
      <c r="Z17" s="185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</row>
    <row r="18" spans="1:47" s="189" customFormat="1" ht="18" customHeight="1" thickBot="1" x14ac:dyDescent="0.3">
      <c r="A18" s="86"/>
      <c r="B18" s="477" t="str">
        <f t="shared" ref="B18:B20" si="1">_xlfn.CONCAT($B$16,".",C18)</f>
        <v>PRO1.2.2</v>
      </c>
      <c r="C18" s="190">
        <v>2</v>
      </c>
      <c r="D18" s="229" t="s">
        <v>203</v>
      </c>
      <c r="E18" s="529"/>
      <c r="F18" s="154" t="e">
        <f>VLOOKUP(B18,'Frame input-ark'!$B$1:$M$233,12,0)</f>
        <v>#N/A</v>
      </c>
      <c r="G18" s="38">
        <v>30</v>
      </c>
      <c r="H18" s="532"/>
      <c r="I18" s="277"/>
      <c r="J18" s="23"/>
      <c r="K18" s="71" t="e">
        <f>ROUND(F18/G18,3)</f>
        <v>#N/A</v>
      </c>
      <c r="L18" s="473"/>
      <c r="M18" s="575"/>
      <c r="N18" s="616"/>
      <c r="O18" s="560"/>
      <c r="P18" s="560"/>
      <c r="Q18" s="620"/>
      <c r="R18" s="359"/>
      <c r="S18" s="517"/>
      <c r="T18" s="518"/>
      <c r="U18" s="518"/>
      <c r="V18" s="518"/>
      <c r="W18" s="518"/>
      <c r="X18" s="518"/>
      <c r="Y18" s="519"/>
      <c r="Z18" s="185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</row>
    <row r="19" spans="1:47" s="189" customFormat="1" ht="18" customHeight="1" thickBot="1" x14ac:dyDescent="0.3">
      <c r="A19" s="86"/>
      <c r="B19" s="477" t="str">
        <f t="shared" si="1"/>
        <v>PRO1.2.3</v>
      </c>
      <c r="C19" s="190">
        <v>3</v>
      </c>
      <c r="D19" s="229" t="s">
        <v>204</v>
      </c>
      <c r="E19" s="529"/>
      <c r="F19" s="154" t="e">
        <f>VLOOKUP(B19,'Frame input-ark'!$B$1:$M$233,12,0)</f>
        <v>#N/A</v>
      </c>
      <c r="G19" s="38">
        <v>10</v>
      </c>
      <c r="H19" s="532"/>
      <c r="I19" s="277"/>
      <c r="J19" s="23"/>
      <c r="K19" s="71" t="e">
        <f>ROUND(F19/G19,3)</f>
        <v>#N/A</v>
      </c>
      <c r="L19" s="473"/>
      <c r="M19" s="575"/>
      <c r="N19" s="616"/>
      <c r="O19" s="560"/>
      <c r="P19" s="560"/>
      <c r="Q19" s="620"/>
      <c r="R19" s="359"/>
      <c r="S19" s="517"/>
      <c r="T19" s="518"/>
      <c r="U19" s="518"/>
      <c r="V19" s="518"/>
      <c r="W19" s="518"/>
      <c r="X19" s="518"/>
      <c r="Y19" s="519"/>
      <c r="Z19" s="185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</row>
    <row r="20" spans="1:47" s="189" customFormat="1" ht="18" customHeight="1" thickBot="1" x14ac:dyDescent="0.3">
      <c r="A20" s="86"/>
      <c r="B20" s="477" t="str">
        <f t="shared" si="1"/>
        <v>PRO1.2.4</v>
      </c>
      <c r="C20" s="190">
        <v>4</v>
      </c>
      <c r="D20" s="229" t="s">
        <v>369</v>
      </c>
      <c r="E20" s="530"/>
      <c r="F20" s="154" t="e">
        <f>VLOOKUP(B20,'Frame input-ark'!$B$1:$M$233,12,0)</f>
        <v>#N/A</v>
      </c>
      <c r="G20" s="38">
        <v>30</v>
      </c>
      <c r="H20" s="533"/>
      <c r="I20" s="278"/>
      <c r="J20" s="19"/>
      <c r="K20" s="72" t="e">
        <f>ROUND(F20/G20,3)</f>
        <v>#N/A</v>
      </c>
      <c r="L20" s="473"/>
      <c r="M20" s="575"/>
      <c r="N20" s="616"/>
      <c r="O20" s="560"/>
      <c r="P20" s="560"/>
      <c r="Q20" s="620"/>
      <c r="R20" s="359"/>
      <c r="S20" s="517"/>
      <c r="T20" s="518"/>
      <c r="U20" s="518"/>
      <c r="V20" s="518"/>
      <c r="W20" s="518"/>
      <c r="X20" s="518"/>
      <c r="Y20" s="519"/>
      <c r="Z20" s="185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</row>
    <row r="21" spans="1:47" s="189" customFormat="1" ht="27" customHeight="1" thickBot="1" x14ac:dyDescent="0.3">
      <c r="A21" s="86"/>
      <c r="B21" s="196" t="s">
        <v>53</v>
      </c>
      <c r="C21" s="521" t="s">
        <v>205</v>
      </c>
      <c r="D21" s="522"/>
      <c r="E21" s="151" t="e">
        <f>IF(SUM(F22:F31)&lt;AA21,0,IF(SUM(F22:F31)&gt;100,100,SUM(F22:F31)))</f>
        <v>#N/A</v>
      </c>
      <c r="F21" s="154"/>
      <c r="G21" s="30">
        <f>SUM(G22:G31)</f>
        <v>100</v>
      </c>
      <c r="H21" s="34">
        <v>3</v>
      </c>
      <c r="I21" s="297" t="e">
        <f>E21*H21</f>
        <v>#N/A</v>
      </c>
      <c r="J21" s="50">
        <f>G21*H21</f>
        <v>300</v>
      </c>
      <c r="K21" s="78" t="e">
        <f>ROUND(I21/J21,3)</f>
        <v>#N/A</v>
      </c>
      <c r="L21" s="75">
        <f>J21/N$12*P$12</f>
        <v>1.6666666666666666E-2</v>
      </c>
      <c r="M21" s="575"/>
      <c r="N21" s="616"/>
      <c r="O21" s="560"/>
      <c r="P21" s="560"/>
      <c r="Q21" s="620"/>
      <c r="R21" s="359"/>
      <c r="S21" s="517"/>
      <c r="T21" s="518"/>
      <c r="U21" s="518"/>
      <c r="V21" s="518"/>
      <c r="W21" s="518"/>
      <c r="X21" s="518"/>
      <c r="Y21" s="519"/>
      <c r="Z21" s="185"/>
      <c r="AA21" s="194">
        <v>40</v>
      </c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</row>
    <row r="22" spans="1:47" s="189" customFormat="1" ht="18" customHeight="1" thickBot="1" x14ac:dyDescent="0.3">
      <c r="A22" s="86"/>
      <c r="B22" s="477" t="str">
        <f>_xlfn.CONCAT($B$21,".",C22)</f>
        <v>PRO1.3.1</v>
      </c>
      <c r="C22" s="190">
        <v>1</v>
      </c>
      <c r="D22" s="229" t="s">
        <v>206</v>
      </c>
      <c r="E22" s="528"/>
      <c r="F22" s="154" t="e">
        <f>VLOOKUP(B22,'Frame input-ark'!$B$1:$M$233,12,0)</f>
        <v>#N/A</v>
      </c>
      <c r="G22" s="38">
        <v>10</v>
      </c>
      <c r="H22" s="531"/>
      <c r="I22" s="276"/>
      <c r="J22" s="23"/>
      <c r="K22" s="70" t="e">
        <f t="shared" ref="K22" si="2">ROUND(F22/G22,3)</f>
        <v>#N/A</v>
      </c>
      <c r="L22" s="473"/>
      <c r="M22" s="575"/>
      <c r="N22" s="616"/>
      <c r="O22" s="560"/>
      <c r="P22" s="560"/>
      <c r="Q22" s="620"/>
      <c r="R22" s="359"/>
      <c r="S22" s="517"/>
      <c r="T22" s="518"/>
      <c r="U22" s="518"/>
      <c r="V22" s="518"/>
      <c r="W22" s="518"/>
      <c r="X22" s="518"/>
      <c r="Y22" s="519"/>
      <c r="Z22" s="185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</row>
    <row r="23" spans="1:47" s="189" customFormat="1" ht="18" customHeight="1" thickBot="1" x14ac:dyDescent="0.3">
      <c r="A23" s="86"/>
      <c r="B23" s="477" t="str">
        <f t="shared" ref="B23:B31" si="3">_xlfn.CONCAT($B$21,".",C23)</f>
        <v>PRO1.3.2</v>
      </c>
      <c r="C23" s="190">
        <v>2</v>
      </c>
      <c r="D23" s="229" t="s">
        <v>207</v>
      </c>
      <c r="E23" s="529"/>
      <c r="F23" s="154" t="e">
        <f>VLOOKUP(B23,'Frame input-ark'!$B$1:$M$233,12,0)</f>
        <v>#N/A</v>
      </c>
      <c r="G23" s="38">
        <v>10</v>
      </c>
      <c r="H23" s="532"/>
      <c r="I23" s="277"/>
      <c r="J23" s="23"/>
      <c r="K23" s="71"/>
      <c r="L23" s="473"/>
      <c r="M23" s="575"/>
      <c r="N23" s="616"/>
      <c r="O23" s="560"/>
      <c r="P23" s="560"/>
      <c r="Q23" s="620"/>
      <c r="R23" s="359"/>
      <c r="S23" s="517"/>
      <c r="T23" s="518"/>
      <c r="U23" s="518"/>
      <c r="V23" s="518"/>
      <c r="W23" s="518"/>
      <c r="X23" s="518"/>
      <c r="Y23" s="519"/>
      <c r="Z23" s="185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</row>
    <row r="24" spans="1:47" s="189" customFormat="1" ht="18" customHeight="1" thickBot="1" x14ac:dyDescent="0.3">
      <c r="A24" s="86"/>
      <c r="B24" s="477" t="str">
        <f t="shared" si="3"/>
        <v>PRO1.3.3</v>
      </c>
      <c r="C24" s="190">
        <v>3</v>
      </c>
      <c r="D24" s="229" t="s">
        <v>208</v>
      </c>
      <c r="E24" s="529"/>
      <c r="F24" s="154" t="e">
        <f>VLOOKUP(B24,'Frame input-ark'!$B$1:$M$233,12,0)</f>
        <v>#N/A</v>
      </c>
      <c r="G24" s="38">
        <v>10</v>
      </c>
      <c r="H24" s="532"/>
      <c r="I24" s="277"/>
      <c r="J24" s="23"/>
      <c r="K24" s="71"/>
      <c r="L24" s="473"/>
      <c r="M24" s="575"/>
      <c r="N24" s="616"/>
      <c r="O24" s="560"/>
      <c r="P24" s="560"/>
      <c r="Q24" s="620"/>
      <c r="R24" s="359"/>
      <c r="S24" s="517"/>
      <c r="T24" s="518"/>
      <c r="U24" s="518"/>
      <c r="V24" s="518"/>
      <c r="W24" s="518"/>
      <c r="X24" s="518"/>
      <c r="Y24" s="519"/>
      <c r="Z24" s="185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</row>
    <row r="25" spans="1:47" s="189" customFormat="1" ht="18" customHeight="1" thickBot="1" x14ac:dyDescent="0.3">
      <c r="A25" s="86"/>
      <c r="B25" s="477" t="str">
        <f t="shared" si="3"/>
        <v>PRO1.3.4</v>
      </c>
      <c r="C25" s="190">
        <v>4</v>
      </c>
      <c r="D25" s="229" t="s">
        <v>209</v>
      </c>
      <c r="E25" s="529"/>
      <c r="F25" s="154" t="e">
        <f>VLOOKUP(B25,'Frame input-ark'!$B$1:$M$233,12,0)</f>
        <v>#N/A</v>
      </c>
      <c r="G25" s="38">
        <v>10</v>
      </c>
      <c r="H25" s="532"/>
      <c r="I25" s="277"/>
      <c r="J25" s="23"/>
      <c r="K25" s="71"/>
      <c r="L25" s="473"/>
      <c r="M25" s="575"/>
      <c r="N25" s="616"/>
      <c r="O25" s="560"/>
      <c r="P25" s="560"/>
      <c r="Q25" s="620"/>
      <c r="R25" s="359"/>
      <c r="S25" s="517"/>
      <c r="T25" s="518"/>
      <c r="U25" s="518"/>
      <c r="V25" s="518"/>
      <c r="W25" s="518"/>
      <c r="X25" s="518"/>
      <c r="Y25" s="519"/>
      <c r="Z25" s="185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</row>
    <row r="26" spans="1:47" s="189" customFormat="1" ht="18" customHeight="1" thickBot="1" x14ac:dyDescent="0.3">
      <c r="A26" s="86"/>
      <c r="B26" s="477" t="str">
        <f t="shared" si="3"/>
        <v>PRO1.3.5</v>
      </c>
      <c r="C26" s="190">
        <v>5</v>
      </c>
      <c r="D26" s="229" t="s">
        <v>210</v>
      </c>
      <c r="E26" s="529"/>
      <c r="F26" s="154" t="e">
        <f>VLOOKUP(B26,'Frame input-ark'!$B$1:$M$233,12,0)</f>
        <v>#N/A</v>
      </c>
      <c r="G26" s="38">
        <v>10</v>
      </c>
      <c r="H26" s="532"/>
      <c r="I26" s="277"/>
      <c r="J26" s="23"/>
      <c r="K26" s="71"/>
      <c r="L26" s="473"/>
      <c r="M26" s="575"/>
      <c r="N26" s="616"/>
      <c r="O26" s="560"/>
      <c r="P26" s="560"/>
      <c r="Q26" s="620"/>
      <c r="R26" s="359"/>
      <c r="S26" s="517"/>
      <c r="T26" s="518"/>
      <c r="U26" s="518"/>
      <c r="V26" s="518"/>
      <c r="W26" s="518"/>
      <c r="X26" s="518"/>
      <c r="Y26" s="519"/>
      <c r="Z26" s="185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</row>
    <row r="27" spans="1:47" s="189" customFormat="1" ht="39" thickBot="1" x14ac:dyDescent="0.3">
      <c r="A27" s="86"/>
      <c r="B27" s="477" t="str">
        <f t="shared" si="3"/>
        <v>PRO1.3.6</v>
      </c>
      <c r="C27" s="190">
        <v>6</v>
      </c>
      <c r="D27" s="229" t="s">
        <v>365</v>
      </c>
      <c r="E27" s="529"/>
      <c r="F27" s="154" t="e">
        <f>VLOOKUP(B27,'Frame input-ark'!$B$1:$M$233,12,0)</f>
        <v>#N/A</v>
      </c>
      <c r="G27" s="38">
        <v>10</v>
      </c>
      <c r="H27" s="532"/>
      <c r="I27" s="277"/>
      <c r="J27" s="23"/>
      <c r="K27" s="71"/>
      <c r="L27" s="473"/>
      <c r="M27" s="575"/>
      <c r="N27" s="616"/>
      <c r="O27" s="560"/>
      <c r="P27" s="560"/>
      <c r="Q27" s="620"/>
      <c r="R27" s="359"/>
      <c r="S27" s="517"/>
      <c r="T27" s="518"/>
      <c r="U27" s="518"/>
      <c r="V27" s="518"/>
      <c r="W27" s="518"/>
      <c r="X27" s="518"/>
      <c r="Y27" s="519"/>
      <c r="Z27" s="185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</row>
    <row r="28" spans="1:47" s="189" customFormat="1" ht="26.25" thickBot="1" x14ac:dyDescent="0.3">
      <c r="A28" s="86"/>
      <c r="B28" s="477" t="str">
        <f t="shared" si="3"/>
        <v>PRO1.3.7</v>
      </c>
      <c r="C28" s="190">
        <v>7</v>
      </c>
      <c r="D28" s="229" t="s">
        <v>211</v>
      </c>
      <c r="E28" s="529"/>
      <c r="F28" s="154" t="e">
        <f>VLOOKUP(B28,'Frame input-ark'!$B$1:$M$233,12,0)</f>
        <v>#N/A</v>
      </c>
      <c r="G28" s="38">
        <v>10</v>
      </c>
      <c r="H28" s="532"/>
      <c r="I28" s="277"/>
      <c r="J28" s="23"/>
      <c r="K28" s="71"/>
      <c r="L28" s="473"/>
      <c r="M28" s="575"/>
      <c r="N28" s="616"/>
      <c r="O28" s="560"/>
      <c r="P28" s="560"/>
      <c r="Q28" s="620"/>
      <c r="R28" s="359"/>
      <c r="S28" s="517"/>
      <c r="T28" s="518"/>
      <c r="U28" s="518"/>
      <c r="V28" s="518"/>
      <c r="W28" s="518"/>
      <c r="X28" s="518"/>
      <c r="Y28" s="519"/>
      <c r="Z28" s="185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</row>
    <row r="29" spans="1:47" s="189" customFormat="1" ht="26.25" thickBot="1" x14ac:dyDescent="0.3">
      <c r="A29" s="86"/>
      <c r="B29" s="477" t="str">
        <f t="shared" si="3"/>
        <v>PRO1.3.8</v>
      </c>
      <c r="C29" s="190">
        <v>8</v>
      </c>
      <c r="D29" s="229" t="s">
        <v>212</v>
      </c>
      <c r="E29" s="529"/>
      <c r="F29" s="154" t="e">
        <f>VLOOKUP(B29,'Frame input-ark'!$B$1:$M$233,12,0)</f>
        <v>#N/A</v>
      </c>
      <c r="G29" s="38">
        <v>10</v>
      </c>
      <c r="H29" s="532"/>
      <c r="I29" s="277"/>
      <c r="J29" s="23"/>
      <c r="K29" s="71"/>
      <c r="L29" s="473"/>
      <c r="M29" s="575"/>
      <c r="N29" s="616"/>
      <c r="O29" s="560"/>
      <c r="P29" s="560"/>
      <c r="Q29" s="620"/>
      <c r="R29" s="359"/>
      <c r="S29" s="517"/>
      <c r="T29" s="518"/>
      <c r="U29" s="518"/>
      <c r="V29" s="518"/>
      <c r="W29" s="518"/>
      <c r="X29" s="518"/>
      <c r="Y29" s="519"/>
      <c r="Z29" s="185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</row>
    <row r="30" spans="1:47" s="189" customFormat="1" ht="26.25" thickBot="1" x14ac:dyDescent="0.3">
      <c r="A30" s="86"/>
      <c r="B30" s="477" t="str">
        <f t="shared" si="3"/>
        <v>PRO1.3.9</v>
      </c>
      <c r="C30" s="190">
        <v>9</v>
      </c>
      <c r="D30" s="229" t="s">
        <v>213</v>
      </c>
      <c r="E30" s="529"/>
      <c r="F30" s="154" t="e">
        <f>VLOOKUP(B30,'Frame input-ark'!$B$1:$M$233,12,0)</f>
        <v>#N/A</v>
      </c>
      <c r="G30" s="38">
        <v>10</v>
      </c>
      <c r="H30" s="532"/>
      <c r="I30" s="277"/>
      <c r="J30" s="23"/>
      <c r="K30" s="71"/>
      <c r="L30" s="473"/>
      <c r="M30" s="575"/>
      <c r="N30" s="616"/>
      <c r="O30" s="560"/>
      <c r="P30" s="560"/>
      <c r="Q30" s="620"/>
      <c r="R30" s="359"/>
      <c r="S30" s="517"/>
      <c r="T30" s="518"/>
      <c r="U30" s="518"/>
      <c r="V30" s="518"/>
      <c r="W30" s="518"/>
      <c r="X30" s="518"/>
      <c r="Y30" s="519"/>
      <c r="Z30" s="185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</row>
    <row r="31" spans="1:47" s="189" customFormat="1" ht="18" customHeight="1" thickBot="1" x14ac:dyDescent="0.3">
      <c r="A31" s="86"/>
      <c r="B31" s="477" t="str">
        <f t="shared" si="3"/>
        <v>PRO1.3.10</v>
      </c>
      <c r="C31" s="190">
        <v>10</v>
      </c>
      <c r="D31" s="229" t="s">
        <v>366</v>
      </c>
      <c r="E31" s="530"/>
      <c r="F31" s="154" t="e">
        <f>VLOOKUP(B31,'Frame input-ark'!$B$1:$M$233,12,0)</f>
        <v>#N/A</v>
      </c>
      <c r="G31" s="38">
        <v>10</v>
      </c>
      <c r="H31" s="533"/>
      <c r="I31" s="278"/>
      <c r="J31" s="19"/>
      <c r="K31" s="71" t="e">
        <f t="shared" ref="K31" si="4">ROUND(F31/G31,3)</f>
        <v>#N/A</v>
      </c>
      <c r="L31" s="473"/>
      <c r="M31" s="575"/>
      <c r="N31" s="616"/>
      <c r="O31" s="560"/>
      <c r="P31" s="560"/>
      <c r="Q31" s="620"/>
      <c r="R31" s="359"/>
      <c r="S31" s="517"/>
      <c r="T31" s="518"/>
      <c r="U31" s="518"/>
      <c r="V31" s="518"/>
      <c r="W31" s="518"/>
      <c r="X31" s="518"/>
      <c r="Y31" s="519"/>
      <c r="Z31" s="185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</row>
    <row r="32" spans="1:47" s="189" customFormat="1" ht="30.75" customHeight="1" thickBot="1" x14ac:dyDescent="0.3">
      <c r="A32" s="86"/>
      <c r="B32" s="196" t="s">
        <v>54</v>
      </c>
      <c r="C32" s="521" t="s">
        <v>214</v>
      </c>
      <c r="D32" s="522"/>
      <c r="E32" s="151" t="e">
        <f>IF(SUM(F33:F34)&lt;AA32,0,IF(SUM(F33:F34)&gt;100,100,SUM(F33:F34)))</f>
        <v>#N/A</v>
      </c>
      <c r="F32" s="154"/>
      <c r="G32" s="34">
        <v>100</v>
      </c>
      <c r="H32" s="34">
        <v>2</v>
      </c>
      <c r="I32" s="297" t="e">
        <f>E32*H32</f>
        <v>#N/A</v>
      </c>
      <c r="J32" s="50">
        <f>G32*H32</f>
        <v>200</v>
      </c>
      <c r="K32" s="69" t="e">
        <f>ROUND(I32/J32,3)</f>
        <v>#N/A</v>
      </c>
      <c r="L32" s="75">
        <f>J32/N$12*P$12</f>
        <v>1.1111111111111112E-2</v>
      </c>
      <c r="M32" s="575"/>
      <c r="N32" s="616"/>
      <c r="O32" s="560"/>
      <c r="P32" s="560"/>
      <c r="Q32" s="620"/>
      <c r="R32" s="359"/>
      <c r="S32" s="517"/>
      <c r="T32" s="518"/>
      <c r="U32" s="518"/>
      <c r="V32" s="518"/>
      <c r="W32" s="518"/>
      <c r="X32" s="518"/>
      <c r="Y32" s="519"/>
      <c r="Z32" s="185"/>
      <c r="AA32" s="194">
        <v>25</v>
      </c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</row>
    <row r="33" spans="1:47" s="189" customFormat="1" ht="26.25" thickBot="1" x14ac:dyDescent="0.3">
      <c r="A33" s="86"/>
      <c r="B33" s="477" t="str">
        <f>_xlfn.CONCAT($B$32,".",C33)</f>
        <v>PRO1.4.1</v>
      </c>
      <c r="C33" s="190">
        <v>1</v>
      </c>
      <c r="D33" s="229" t="s">
        <v>215</v>
      </c>
      <c r="E33" s="528"/>
      <c r="F33" s="154" t="e">
        <f>VLOOKUP(B33,'Frame input-ark'!$B$1:$M$233,12,0)</f>
        <v>#N/A</v>
      </c>
      <c r="G33" s="38">
        <v>50</v>
      </c>
      <c r="H33" s="531"/>
      <c r="I33" s="276"/>
      <c r="J33" s="18"/>
      <c r="K33" s="71" t="e">
        <f>ROUND(F33/G33,3)</f>
        <v>#N/A</v>
      </c>
      <c r="L33" s="473"/>
      <c r="M33" s="575"/>
      <c r="N33" s="616"/>
      <c r="O33" s="560"/>
      <c r="P33" s="560"/>
      <c r="Q33" s="620"/>
      <c r="R33" s="359"/>
      <c r="S33" s="517"/>
      <c r="T33" s="518"/>
      <c r="U33" s="518"/>
      <c r="V33" s="518"/>
      <c r="W33" s="518"/>
      <c r="X33" s="518"/>
      <c r="Y33" s="519"/>
      <c r="Z33" s="185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</row>
    <row r="34" spans="1:47" s="189" customFormat="1" ht="26.25" thickBot="1" x14ac:dyDescent="0.3">
      <c r="A34" s="86"/>
      <c r="B34" s="477" t="str">
        <f>_xlfn.CONCAT($B$32,".",C34)</f>
        <v>PRO1.4.2</v>
      </c>
      <c r="C34" s="190">
        <v>2</v>
      </c>
      <c r="D34" s="229" t="s">
        <v>216</v>
      </c>
      <c r="E34" s="530"/>
      <c r="F34" s="154" t="e">
        <f>VLOOKUP(B34,'Frame input-ark'!$B$1:$M$233,12,0)</f>
        <v>#N/A</v>
      </c>
      <c r="G34" s="38">
        <v>50</v>
      </c>
      <c r="H34" s="533"/>
      <c r="I34" s="278"/>
      <c r="J34" s="19"/>
      <c r="K34" s="72" t="e">
        <f>ROUND(F34/G34,3)</f>
        <v>#N/A</v>
      </c>
      <c r="L34" s="474"/>
      <c r="M34" s="575"/>
      <c r="N34" s="616"/>
      <c r="O34" s="560"/>
      <c r="P34" s="560"/>
      <c r="Q34" s="620"/>
      <c r="R34" s="359"/>
      <c r="S34" s="517"/>
      <c r="T34" s="518"/>
      <c r="U34" s="518"/>
      <c r="V34" s="518"/>
      <c r="W34" s="518"/>
      <c r="X34" s="518"/>
      <c r="Y34" s="519"/>
      <c r="Z34" s="185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</row>
    <row r="35" spans="1:47" s="189" customFormat="1" ht="18" customHeight="1" thickBot="1" x14ac:dyDescent="0.3">
      <c r="A35" s="86"/>
      <c r="B35" s="203" t="s">
        <v>55</v>
      </c>
      <c r="C35" s="521" t="s">
        <v>217</v>
      </c>
      <c r="D35" s="522"/>
      <c r="E35" s="151" t="e">
        <f>IF(SUM(F36:F38)&lt;AA35,0,IF(SUM(F36:F38)&gt;100,100,SUM(F36:F38)))</f>
        <v>#N/A</v>
      </c>
      <c r="F35" s="154"/>
      <c r="G35" s="34">
        <v>100</v>
      </c>
      <c r="H35" s="34">
        <v>2</v>
      </c>
      <c r="I35" s="297" t="e">
        <f>E35*H35</f>
        <v>#N/A</v>
      </c>
      <c r="J35" s="50">
        <f>G35*H35</f>
        <v>200</v>
      </c>
      <c r="K35" s="78" t="e">
        <f>ROUND(I35/J35,3)</f>
        <v>#N/A</v>
      </c>
      <c r="L35" s="75">
        <f>J35/N$12*P$12</f>
        <v>1.1111111111111112E-2</v>
      </c>
      <c r="M35" s="575"/>
      <c r="N35" s="616"/>
      <c r="O35" s="560"/>
      <c r="P35" s="560"/>
      <c r="Q35" s="620"/>
      <c r="R35" s="359"/>
      <c r="S35" s="517"/>
      <c r="T35" s="518"/>
      <c r="U35" s="518"/>
      <c r="V35" s="518"/>
      <c r="W35" s="518"/>
      <c r="X35" s="518"/>
      <c r="Y35" s="519"/>
      <c r="Z35" s="185"/>
      <c r="AA35" s="194">
        <v>30</v>
      </c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</row>
    <row r="36" spans="1:47" s="189" customFormat="1" ht="18" customHeight="1" thickBot="1" x14ac:dyDescent="0.3">
      <c r="A36" s="86"/>
      <c r="B36" s="477" t="str">
        <f>_xlfn.CONCAT($B$35,".",C36)</f>
        <v>PRO1.5.1</v>
      </c>
      <c r="C36" s="190">
        <v>1</v>
      </c>
      <c r="D36" s="229" t="s">
        <v>218</v>
      </c>
      <c r="E36" s="528"/>
      <c r="F36" s="154" t="e">
        <f>VLOOKUP(B36,'Frame input-ark'!$B$1:$M$233,12,0)</f>
        <v>#N/A</v>
      </c>
      <c r="G36" s="38">
        <v>30</v>
      </c>
      <c r="H36" s="531"/>
      <c r="I36" s="276"/>
      <c r="J36" s="18"/>
      <c r="K36" s="70" t="e">
        <f>ROUND(F36/G36,3)</f>
        <v>#N/A</v>
      </c>
      <c r="L36" s="473"/>
      <c r="M36" s="575"/>
      <c r="N36" s="616"/>
      <c r="O36" s="560"/>
      <c r="P36" s="560"/>
      <c r="Q36" s="620"/>
      <c r="R36" s="359"/>
      <c r="S36" s="517"/>
      <c r="T36" s="518"/>
      <c r="U36" s="518"/>
      <c r="V36" s="518"/>
      <c r="W36" s="518"/>
      <c r="X36" s="518"/>
      <c r="Y36" s="519"/>
      <c r="Z36" s="185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</row>
    <row r="37" spans="1:47" s="189" customFormat="1" ht="39" thickBot="1" x14ac:dyDescent="0.3">
      <c r="A37" s="86"/>
      <c r="B37" s="477" t="str">
        <f t="shared" ref="B37:B38" si="5">_xlfn.CONCAT($B$35,".",C37)</f>
        <v>PRO1.5.2</v>
      </c>
      <c r="C37" s="190">
        <v>2</v>
      </c>
      <c r="D37" s="229" t="s">
        <v>219</v>
      </c>
      <c r="E37" s="529"/>
      <c r="F37" s="154" t="e">
        <f>VLOOKUP(B37,'Frame input-ark'!$B$1:$M$233,12,0)</f>
        <v>#N/A</v>
      </c>
      <c r="G37" s="38">
        <v>30</v>
      </c>
      <c r="H37" s="532"/>
      <c r="I37" s="277"/>
      <c r="J37" s="23"/>
      <c r="K37" s="71" t="e">
        <f>ROUND(F37/G37,3)</f>
        <v>#N/A</v>
      </c>
      <c r="L37" s="473"/>
      <c r="M37" s="575"/>
      <c r="N37" s="616"/>
      <c r="O37" s="560"/>
      <c r="P37" s="560"/>
      <c r="Q37" s="620"/>
      <c r="R37" s="359"/>
      <c r="S37" s="517"/>
      <c r="T37" s="518"/>
      <c r="U37" s="518"/>
      <c r="V37" s="518"/>
      <c r="W37" s="518"/>
      <c r="X37" s="518"/>
      <c r="Y37" s="519"/>
      <c r="Z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</row>
    <row r="38" spans="1:47" s="189" customFormat="1" ht="18" customHeight="1" thickBot="1" x14ac:dyDescent="0.3">
      <c r="A38" s="86"/>
      <c r="B38" s="477" t="str">
        <f t="shared" si="5"/>
        <v>PRO1.5.3</v>
      </c>
      <c r="C38" s="190">
        <v>3</v>
      </c>
      <c r="D38" s="229" t="s">
        <v>220</v>
      </c>
      <c r="E38" s="530"/>
      <c r="F38" s="154" t="e">
        <f>VLOOKUP(B38,'Frame input-ark'!$B$1:$M$233,12,0)</f>
        <v>#N/A</v>
      </c>
      <c r="G38" s="38">
        <v>40</v>
      </c>
      <c r="H38" s="533"/>
      <c r="I38" s="278"/>
      <c r="J38" s="19"/>
      <c r="K38" s="72" t="e">
        <f>ROUND(F38/G38,3)</f>
        <v>#N/A</v>
      </c>
      <c r="L38" s="474"/>
      <c r="M38" s="575"/>
      <c r="N38" s="616"/>
      <c r="O38" s="560"/>
      <c r="P38" s="560"/>
      <c r="Q38" s="620"/>
      <c r="R38" s="359"/>
      <c r="S38" s="517"/>
      <c r="T38" s="518"/>
      <c r="U38" s="518"/>
      <c r="V38" s="518"/>
      <c r="W38" s="518"/>
      <c r="X38" s="518"/>
      <c r="Y38" s="519"/>
      <c r="Z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</row>
    <row r="39" spans="1:47" s="189" customFormat="1" ht="18" customHeight="1" thickBot="1" x14ac:dyDescent="0.3">
      <c r="A39" s="86"/>
      <c r="B39" s="196" t="s">
        <v>56</v>
      </c>
      <c r="C39" s="521" t="s">
        <v>221</v>
      </c>
      <c r="D39" s="522"/>
      <c r="E39" s="151" t="e">
        <f>IF(SUM(F40:F46)&lt;AA39,0,IF(SUM(F40:F46)&gt;100,100,SUM(F40:F46)))</f>
        <v>#N/A</v>
      </c>
      <c r="F39" s="154"/>
      <c r="G39" s="34">
        <v>100</v>
      </c>
      <c r="H39" s="34">
        <v>2</v>
      </c>
      <c r="I39" s="297" t="e">
        <f>E39*H39</f>
        <v>#N/A</v>
      </c>
      <c r="J39" s="50">
        <f>G39*H39</f>
        <v>200</v>
      </c>
      <c r="K39" s="78" t="e">
        <f>ROUND(I39/J39,3)</f>
        <v>#N/A</v>
      </c>
      <c r="L39" s="75">
        <f>J39/N$12*P$12</f>
        <v>1.1111111111111112E-2</v>
      </c>
      <c r="M39" s="575"/>
      <c r="N39" s="616"/>
      <c r="O39" s="560"/>
      <c r="P39" s="560"/>
      <c r="Q39" s="620"/>
      <c r="R39" s="359"/>
      <c r="S39" s="517"/>
      <c r="T39" s="518"/>
      <c r="U39" s="518"/>
      <c r="V39" s="518"/>
      <c r="W39" s="518"/>
      <c r="X39" s="518"/>
      <c r="Y39" s="519"/>
      <c r="Z39" s="185"/>
      <c r="AA39" s="194">
        <v>25</v>
      </c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</row>
    <row r="40" spans="1:47" s="189" customFormat="1" ht="26.25" thickBot="1" x14ac:dyDescent="0.3">
      <c r="A40" s="86"/>
      <c r="B40" s="477" t="str">
        <f>_xlfn.CONCAT($B$39,".",C40)</f>
        <v>PRO2.1.1</v>
      </c>
      <c r="C40" s="190">
        <v>1</v>
      </c>
      <c r="D40" s="229" t="s">
        <v>222</v>
      </c>
      <c r="E40" s="528"/>
      <c r="F40" s="154" t="e">
        <f>VLOOKUP(B40,'Frame input-ark'!$B$1:$M$233,12,0)</f>
        <v>#N/A</v>
      </c>
      <c r="G40" s="38">
        <v>15</v>
      </c>
      <c r="H40" s="531"/>
      <c r="I40" s="276"/>
      <c r="J40" s="18"/>
      <c r="K40" s="70" t="e">
        <f t="shared" ref="K40:K46" si="6">ROUND(F40/G40,3)</f>
        <v>#N/A</v>
      </c>
      <c r="L40" s="473"/>
      <c r="M40" s="575"/>
      <c r="N40" s="616"/>
      <c r="O40" s="560"/>
      <c r="P40" s="560"/>
      <c r="Q40" s="620"/>
      <c r="R40" s="359"/>
      <c r="S40" s="517"/>
      <c r="T40" s="518"/>
      <c r="U40" s="518"/>
      <c r="V40" s="518"/>
      <c r="W40" s="518"/>
      <c r="X40" s="518"/>
      <c r="Y40" s="519"/>
      <c r="Z40" s="185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</row>
    <row r="41" spans="1:47" s="189" customFormat="1" ht="24.75" customHeight="1" thickBot="1" x14ac:dyDescent="0.3">
      <c r="A41" s="86"/>
      <c r="B41" s="477" t="str">
        <f t="shared" ref="B41:B46" si="7">_xlfn.CONCAT($B$39,".",C41)</f>
        <v>PRO2.1.2</v>
      </c>
      <c r="C41" s="190">
        <v>2</v>
      </c>
      <c r="D41" s="229" t="s">
        <v>223</v>
      </c>
      <c r="E41" s="529"/>
      <c r="F41" s="154" t="e">
        <f>VLOOKUP(B41,'Frame input-ark'!$B$1:$M$233,12,0)</f>
        <v>#N/A</v>
      </c>
      <c r="G41" s="38">
        <v>15</v>
      </c>
      <c r="H41" s="532"/>
      <c r="I41" s="277"/>
      <c r="J41" s="23"/>
      <c r="K41" s="71" t="e">
        <f t="shared" si="6"/>
        <v>#N/A</v>
      </c>
      <c r="L41" s="473"/>
      <c r="M41" s="575"/>
      <c r="N41" s="616"/>
      <c r="O41" s="560"/>
      <c r="P41" s="560"/>
      <c r="Q41" s="620"/>
      <c r="R41" s="359"/>
      <c r="S41" s="517"/>
      <c r="T41" s="518"/>
      <c r="U41" s="518"/>
      <c r="V41" s="518"/>
      <c r="W41" s="518"/>
      <c r="X41" s="518"/>
      <c r="Y41" s="519"/>
      <c r="Z41" s="18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1:47" s="189" customFormat="1" ht="18" customHeight="1" thickBot="1" x14ac:dyDescent="0.3">
      <c r="A42" s="86"/>
      <c r="B42" s="477" t="str">
        <f t="shared" si="7"/>
        <v>PRO2.1.3</v>
      </c>
      <c r="C42" s="190">
        <v>3</v>
      </c>
      <c r="D42" s="229" t="s">
        <v>224</v>
      </c>
      <c r="E42" s="529"/>
      <c r="F42" s="154" t="e">
        <f>VLOOKUP(B42,'Frame input-ark'!$B$1:$M$233,12,0)</f>
        <v>#N/A</v>
      </c>
      <c r="G42" s="38">
        <v>15</v>
      </c>
      <c r="H42" s="532"/>
      <c r="I42" s="277"/>
      <c r="J42" s="23"/>
      <c r="K42" s="71" t="e">
        <f t="shared" si="6"/>
        <v>#N/A</v>
      </c>
      <c r="L42" s="473"/>
      <c r="M42" s="575"/>
      <c r="N42" s="616"/>
      <c r="O42" s="560"/>
      <c r="P42" s="560"/>
      <c r="Q42" s="620"/>
      <c r="R42" s="359"/>
      <c r="S42" s="517"/>
      <c r="T42" s="518"/>
      <c r="U42" s="518"/>
      <c r="V42" s="518"/>
      <c r="W42" s="518"/>
      <c r="X42" s="518"/>
      <c r="Y42" s="519"/>
      <c r="Z42" s="185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</row>
    <row r="43" spans="1:47" s="189" customFormat="1" ht="26.25" thickBot="1" x14ac:dyDescent="0.3">
      <c r="A43" s="86"/>
      <c r="B43" s="477" t="str">
        <f t="shared" si="7"/>
        <v>PRO2.1.4</v>
      </c>
      <c r="C43" s="190">
        <v>4</v>
      </c>
      <c r="D43" s="229" t="s">
        <v>225</v>
      </c>
      <c r="E43" s="529"/>
      <c r="F43" s="154" t="e">
        <f>VLOOKUP(B43,'Frame input-ark'!$B$1:$M$233,12,0)</f>
        <v>#N/A</v>
      </c>
      <c r="G43" s="38">
        <v>15</v>
      </c>
      <c r="H43" s="532"/>
      <c r="I43" s="277"/>
      <c r="J43" s="23"/>
      <c r="K43" s="71" t="e">
        <f t="shared" si="6"/>
        <v>#N/A</v>
      </c>
      <c r="L43" s="473"/>
      <c r="M43" s="575"/>
      <c r="N43" s="616"/>
      <c r="O43" s="560"/>
      <c r="P43" s="560"/>
      <c r="Q43" s="620"/>
      <c r="R43" s="359"/>
      <c r="S43" s="517"/>
      <c r="T43" s="518"/>
      <c r="U43" s="518"/>
      <c r="V43" s="518"/>
      <c r="W43" s="518"/>
      <c r="X43" s="518"/>
      <c r="Y43" s="519"/>
      <c r="Z43" s="185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</row>
    <row r="44" spans="1:47" s="189" customFormat="1" ht="18" customHeight="1" thickBot="1" x14ac:dyDescent="0.3">
      <c r="A44" s="86"/>
      <c r="B44" s="477" t="str">
        <f t="shared" si="7"/>
        <v>PRO2.1.5</v>
      </c>
      <c r="C44" s="190">
        <v>5</v>
      </c>
      <c r="D44" s="229" t="s">
        <v>226</v>
      </c>
      <c r="E44" s="529"/>
      <c r="F44" s="154" t="e">
        <f>VLOOKUP(B44,'Frame input-ark'!$B$1:$M$233,12,0)</f>
        <v>#N/A</v>
      </c>
      <c r="G44" s="38">
        <v>15</v>
      </c>
      <c r="H44" s="532"/>
      <c r="I44" s="277"/>
      <c r="J44" s="23"/>
      <c r="K44" s="71" t="e">
        <f t="shared" si="6"/>
        <v>#N/A</v>
      </c>
      <c r="L44" s="473"/>
      <c r="M44" s="575"/>
      <c r="N44" s="616"/>
      <c r="O44" s="560"/>
      <c r="P44" s="560"/>
      <c r="Q44" s="620"/>
      <c r="R44" s="359"/>
      <c r="S44" s="517"/>
      <c r="T44" s="518"/>
      <c r="U44" s="518"/>
      <c r="V44" s="518"/>
      <c r="W44" s="518"/>
      <c r="X44" s="518"/>
      <c r="Y44" s="519"/>
      <c r="Z44" s="185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</row>
    <row r="45" spans="1:47" s="189" customFormat="1" ht="18" customHeight="1" thickBot="1" x14ac:dyDescent="0.3">
      <c r="A45" s="86"/>
      <c r="B45" s="477" t="str">
        <f t="shared" si="7"/>
        <v>PRO2.1.6</v>
      </c>
      <c r="C45" s="190">
        <v>6</v>
      </c>
      <c r="D45" s="229" t="s">
        <v>227</v>
      </c>
      <c r="E45" s="529"/>
      <c r="F45" s="154" t="e">
        <f>VLOOKUP(B45,'Frame input-ark'!$B$1:$M$233,12,0)</f>
        <v>#N/A</v>
      </c>
      <c r="G45" s="38">
        <v>15</v>
      </c>
      <c r="H45" s="532"/>
      <c r="I45" s="277"/>
      <c r="J45" s="23"/>
      <c r="K45" s="71" t="e">
        <f t="shared" si="6"/>
        <v>#N/A</v>
      </c>
      <c r="L45" s="473"/>
      <c r="M45" s="575"/>
      <c r="N45" s="616"/>
      <c r="O45" s="560"/>
      <c r="P45" s="560"/>
      <c r="Q45" s="620"/>
      <c r="R45" s="359"/>
      <c r="S45" s="517"/>
      <c r="T45" s="518"/>
      <c r="U45" s="518"/>
      <c r="V45" s="518"/>
      <c r="W45" s="518"/>
      <c r="X45" s="518"/>
      <c r="Y45" s="519"/>
      <c r="Z45" s="185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</row>
    <row r="46" spans="1:47" s="189" customFormat="1" ht="18" customHeight="1" thickBot="1" x14ac:dyDescent="0.3">
      <c r="A46" s="86"/>
      <c r="B46" s="477" t="str">
        <f t="shared" si="7"/>
        <v>PRO2.1.7</v>
      </c>
      <c r="C46" s="190">
        <v>7</v>
      </c>
      <c r="D46" s="229" t="s">
        <v>476</v>
      </c>
      <c r="E46" s="530"/>
      <c r="F46" s="154" t="e">
        <f>VLOOKUP(B46,'Frame input-ark'!$B$1:$M$233,12,0)</f>
        <v>#N/A</v>
      </c>
      <c r="G46" s="38">
        <v>10</v>
      </c>
      <c r="H46" s="533"/>
      <c r="I46" s="278"/>
      <c r="J46" s="19"/>
      <c r="K46" s="72" t="e">
        <f t="shared" si="6"/>
        <v>#N/A</v>
      </c>
      <c r="L46" s="473"/>
      <c r="M46" s="575"/>
      <c r="N46" s="616"/>
      <c r="O46" s="560"/>
      <c r="P46" s="560"/>
      <c r="Q46" s="620"/>
      <c r="R46" s="359"/>
      <c r="S46" s="517"/>
      <c r="T46" s="518"/>
      <c r="U46" s="518"/>
      <c r="V46" s="518"/>
      <c r="W46" s="518"/>
      <c r="X46" s="518"/>
      <c r="Y46" s="519"/>
      <c r="Z46" s="185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</row>
    <row r="47" spans="1:47" s="189" customFormat="1" ht="18" customHeight="1" thickBot="1" x14ac:dyDescent="0.3">
      <c r="A47" s="86"/>
      <c r="B47" s="196" t="s">
        <v>57</v>
      </c>
      <c r="C47" s="521" t="s">
        <v>228</v>
      </c>
      <c r="D47" s="522"/>
      <c r="E47" s="151" t="e">
        <f>IF(SUM(F48:F53)&lt;AA47,0,IF(SUM(F48:F53)&gt;100,100,SUM(F48:F53)))</f>
        <v>#N/A</v>
      </c>
      <c r="F47" s="154"/>
      <c r="G47" s="30">
        <v>100</v>
      </c>
      <c r="H47" s="34">
        <v>3</v>
      </c>
      <c r="I47" s="297" t="e">
        <f>E47*H47</f>
        <v>#N/A</v>
      </c>
      <c r="J47" s="50">
        <f>G47*H47</f>
        <v>300</v>
      </c>
      <c r="K47" s="78" t="e">
        <f>ROUND(I47/J47,3)</f>
        <v>#N/A</v>
      </c>
      <c r="L47" s="320">
        <f>J47/N$12*P$12</f>
        <v>1.6666666666666666E-2</v>
      </c>
      <c r="M47" s="575"/>
      <c r="N47" s="616"/>
      <c r="O47" s="560"/>
      <c r="P47" s="560"/>
      <c r="Q47" s="620"/>
      <c r="R47" s="359"/>
      <c r="S47" s="517"/>
      <c r="T47" s="518"/>
      <c r="U47" s="518"/>
      <c r="V47" s="518"/>
      <c r="W47" s="518"/>
      <c r="X47" s="518"/>
      <c r="Y47" s="519"/>
      <c r="Z47" s="185"/>
      <c r="AA47" s="194">
        <v>25</v>
      </c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</row>
    <row r="48" spans="1:47" s="189" customFormat="1" ht="26.25" thickBot="1" x14ac:dyDescent="0.3">
      <c r="A48" s="86"/>
      <c r="B48" s="477" t="str">
        <f>_xlfn.CONCAT($B$47,".",C48)</f>
        <v>PRO2.2.1</v>
      </c>
      <c r="C48" s="190">
        <v>1</v>
      </c>
      <c r="D48" s="229" t="s">
        <v>229</v>
      </c>
      <c r="E48" s="528"/>
      <c r="F48" s="154" t="e">
        <f>VLOOKUP(B48,'Frame input-ark'!$B$1:$M$233,12,0)</f>
        <v>#N/A</v>
      </c>
      <c r="G48" s="38">
        <v>45</v>
      </c>
      <c r="H48" s="531"/>
      <c r="I48" s="276"/>
      <c r="J48" s="18"/>
      <c r="K48" s="70" t="e">
        <f t="shared" ref="K48:K53" si="8">ROUND(F48/G48,3)</f>
        <v>#N/A</v>
      </c>
      <c r="L48" s="473"/>
      <c r="M48" s="575"/>
      <c r="N48" s="616"/>
      <c r="O48" s="560"/>
      <c r="P48" s="560"/>
      <c r="Q48" s="620"/>
      <c r="R48" s="359"/>
      <c r="S48" s="517"/>
      <c r="T48" s="518"/>
      <c r="U48" s="518"/>
      <c r="V48" s="518"/>
      <c r="W48" s="518"/>
      <c r="X48" s="518"/>
      <c r="Y48" s="519"/>
      <c r="Z48" s="185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</row>
    <row r="49" spans="1:47" s="189" customFormat="1" ht="26.25" thickBot="1" x14ac:dyDescent="0.3">
      <c r="A49" s="86"/>
      <c r="B49" s="477" t="str">
        <f t="shared" ref="B49:B53" si="9">_xlfn.CONCAT($B$47,".",C49)</f>
        <v>PRO2.2.2.1</v>
      </c>
      <c r="C49" s="190" t="s">
        <v>85</v>
      </c>
      <c r="D49" s="229" t="s">
        <v>230</v>
      </c>
      <c r="E49" s="529"/>
      <c r="F49" s="154" t="e">
        <f>VLOOKUP(B49,'Frame input-ark'!$B$1:$M$233,12,0)</f>
        <v>#N/A</v>
      </c>
      <c r="G49" s="38">
        <v>15</v>
      </c>
      <c r="H49" s="532"/>
      <c r="I49" s="277"/>
      <c r="J49" s="23"/>
      <c r="K49" s="71" t="e">
        <f t="shared" si="8"/>
        <v>#N/A</v>
      </c>
      <c r="L49" s="473"/>
      <c r="M49" s="575"/>
      <c r="N49" s="616"/>
      <c r="O49" s="560"/>
      <c r="P49" s="560"/>
      <c r="Q49" s="620"/>
      <c r="R49" s="359"/>
      <c r="S49" s="517"/>
      <c r="T49" s="518"/>
      <c r="U49" s="518"/>
      <c r="V49" s="518"/>
      <c r="W49" s="518"/>
      <c r="X49" s="518"/>
      <c r="Y49" s="519"/>
      <c r="Z49" s="185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</row>
    <row r="50" spans="1:47" s="189" customFormat="1" ht="18" customHeight="1" thickBot="1" x14ac:dyDescent="0.3">
      <c r="A50" s="86"/>
      <c r="B50" s="477" t="str">
        <f t="shared" si="9"/>
        <v>PRO2.2.2.2</v>
      </c>
      <c r="C50" s="190" t="s">
        <v>86</v>
      </c>
      <c r="D50" s="229" t="s">
        <v>231</v>
      </c>
      <c r="E50" s="529"/>
      <c r="F50" s="154" t="e">
        <f>VLOOKUP(B50,'Frame input-ark'!$B$1:$M$233,12,0)</f>
        <v>#N/A</v>
      </c>
      <c r="G50" s="38">
        <v>10</v>
      </c>
      <c r="H50" s="532"/>
      <c r="I50" s="277"/>
      <c r="J50" s="23"/>
      <c r="K50" s="71" t="e">
        <f t="shared" si="8"/>
        <v>#N/A</v>
      </c>
      <c r="L50" s="473"/>
      <c r="M50" s="575"/>
      <c r="N50" s="616"/>
      <c r="O50" s="560"/>
      <c r="P50" s="560"/>
      <c r="Q50" s="620"/>
      <c r="R50" s="359"/>
      <c r="S50" s="517"/>
      <c r="T50" s="518"/>
      <c r="U50" s="518"/>
      <c r="V50" s="518"/>
      <c r="W50" s="518"/>
      <c r="X50" s="518"/>
      <c r="Y50" s="519"/>
      <c r="Z50" s="185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</row>
    <row r="51" spans="1:47" s="189" customFormat="1" ht="18" customHeight="1" thickBot="1" x14ac:dyDescent="0.3">
      <c r="A51" s="86"/>
      <c r="B51" s="477" t="str">
        <f t="shared" si="9"/>
        <v>PRO2.2.2.3</v>
      </c>
      <c r="C51" s="190" t="s">
        <v>87</v>
      </c>
      <c r="D51" s="229" t="s">
        <v>232</v>
      </c>
      <c r="E51" s="529"/>
      <c r="F51" s="154" t="e">
        <f>VLOOKUP(B51,'Frame input-ark'!$B$1:$M$233,12,0)</f>
        <v>#N/A</v>
      </c>
      <c r="G51" s="38">
        <v>15</v>
      </c>
      <c r="H51" s="532"/>
      <c r="I51" s="277"/>
      <c r="J51" s="23"/>
      <c r="K51" s="71" t="e">
        <f t="shared" si="8"/>
        <v>#N/A</v>
      </c>
      <c r="L51" s="473"/>
      <c r="M51" s="575"/>
      <c r="N51" s="616"/>
      <c r="O51" s="560"/>
      <c r="P51" s="560"/>
      <c r="Q51" s="620"/>
      <c r="R51" s="359"/>
      <c r="S51" s="517"/>
      <c r="T51" s="518"/>
      <c r="U51" s="518"/>
      <c r="V51" s="518"/>
      <c r="W51" s="518"/>
      <c r="X51" s="518"/>
      <c r="Y51" s="519"/>
      <c r="Z51" s="185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</row>
    <row r="52" spans="1:47" s="189" customFormat="1" ht="18" customHeight="1" thickBot="1" x14ac:dyDescent="0.3">
      <c r="A52" s="86"/>
      <c r="B52" s="477" t="str">
        <f t="shared" si="9"/>
        <v>PRO2.2.2.4</v>
      </c>
      <c r="C52" s="190" t="s">
        <v>88</v>
      </c>
      <c r="D52" s="229" t="s">
        <v>477</v>
      </c>
      <c r="E52" s="529"/>
      <c r="F52" s="154" t="e">
        <f>VLOOKUP(B52,'Frame input-ark'!$B$1:$M$233,12,0)</f>
        <v>#N/A</v>
      </c>
      <c r="G52" s="38">
        <v>10</v>
      </c>
      <c r="H52" s="532"/>
      <c r="I52" s="277"/>
      <c r="J52" s="23"/>
      <c r="K52" s="71" t="e">
        <f t="shared" si="8"/>
        <v>#N/A</v>
      </c>
      <c r="L52" s="473"/>
      <c r="M52" s="575"/>
      <c r="N52" s="616"/>
      <c r="O52" s="560"/>
      <c r="P52" s="560"/>
      <c r="Q52" s="620"/>
      <c r="R52" s="359"/>
      <c r="S52" s="517"/>
      <c r="T52" s="518"/>
      <c r="U52" s="518"/>
      <c r="V52" s="518"/>
      <c r="W52" s="518"/>
      <c r="X52" s="518"/>
      <c r="Y52" s="519"/>
      <c r="Z52" s="185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</row>
    <row r="53" spans="1:47" s="189" customFormat="1" ht="18" customHeight="1" thickBot="1" x14ac:dyDescent="0.3">
      <c r="A53" s="86"/>
      <c r="B53" s="477" t="str">
        <f t="shared" si="9"/>
        <v>PRO2.2.2.5</v>
      </c>
      <c r="C53" s="190" t="s">
        <v>329</v>
      </c>
      <c r="D53" s="229" t="s">
        <v>478</v>
      </c>
      <c r="E53" s="529"/>
      <c r="F53" s="154" t="e">
        <f>VLOOKUP(B53,'Frame input-ark'!$B$1:$M$233,12,0)</f>
        <v>#N/A</v>
      </c>
      <c r="G53" s="38">
        <v>5</v>
      </c>
      <c r="H53" s="533"/>
      <c r="I53" s="278"/>
      <c r="J53" s="19"/>
      <c r="K53" s="71" t="e">
        <f t="shared" si="8"/>
        <v>#N/A</v>
      </c>
      <c r="L53" s="473"/>
      <c r="M53" s="575"/>
      <c r="N53" s="616"/>
      <c r="O53" s="560"/>
      <c r="P53" s="560"/>
      <c r="Q53" s="620"/>
      <c r="R53" s="359"/>
      <c r="S53" s="517"/>
      <c r="T53" s="518"/>
      <c r="U53" s="518"/>
      <c r="V53" s="518"/>
      <c r="W53" s="518"/>
      <c r="X53" s="518"/>
      <c r="Y53" s="519"/>
      <c r="Z53" s="185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</row>
    <row r="54" spans="1:47" s="189" customFormat="1" ht="18" customHeight="1" thickBot="1" x14ac:dyDescent="0.3">
      <c r="A54" s="182"/>
      <c r="B54" s="183" t="s">
        <v>25</v>
      </c>
      <c r="C54" s="572" t="s">
        <v>105</v>
      </c>
      <c r="D54" s="573"/>
      <c r="E54" s="225" t="e">
        <f>IF(0.4*F55+0.15*F56+0.15*F57+0.15*F58+0.15*F59&lt;AA54,0,IF((0.4*F55+0.15*F56+0.15*F57+0.15*F58+0.15*F59)&gt;100,100,(0.4*F55+0.15*F56+0.15*F57+0.15*F58+0.15*F59)))</f>
        <v>#N/A</v>
      </c>
      <c r="F54" s="154"/>
      <c r="G54" s="31">
        <v>100</v>
      </c>
      <c r="H54" s="31">
        <v>7</v>
      </c>
      <c r="I54" s="275" t="e">
        <f>E54*H54</f>
        <v>#N/A</v>
      </c>
      <c r="J54" s="51">
        <f>G54*H54</f>
        <v>700</v>
      </c>
      <c r="K54" s="77" t="e">
        <f>ROUND(I54/J54,3)</f>
        <v>#N/A</v>
      </c>
      <c r="L54" s="320">
        <f>J54/N$54*P$54</f>
        <v>7.8750000000000001E-2</v>
      </c>
      <c r="M54" s="514" t="e">
        <f>SUM(I54:I70)</f>
        <v>#N/A</v>
      </c>
      <c r="N54" s="546">
        <f>SUM(J54:J70)</f>
        <v>2000</v>
      </c>
      <c r="O54" s="553" t="e">
        <f>SUM(M54/N54)</f>
        <v>#N/A</v>
      </c>
      <c r="P54" s="553">
        <v>0.22500000000000001</v>
      </c>
      <c r="Q54" s="620"/>
      <c r="R54" s="184"/>
      <c r="S54" s="517"/>
      <c r="T54" s="518"/>
      <c r="U54" s="518"/>
      <c r="V54" s="518"/>
      <c r="W54" s="518"/>
      <c r="X54" s="518"/>
      <c r="Y54" s="519"/>
      <c r="Z54" s="185"/>
      <c r="AA54" s="463">
        <v>10</v>
      </c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</row>
    <row r="55" spans="1:47" s="189" customFormat="1" ht="18" customHeight="1" x14ac:dyDescent="0.25">
      <c r="A55" s="182"/>
      <c r="B55" s="477" t="str">
        <f>_xlfn.CONCAT($B$54,".",C55)</f>
        <v>ENV1.1.1</v>
      </c>
      <c r="C55" s="190">
        <v>1</v>
      </c>
      <c r="D55" s="229" t="s">
        <v>106</v>
      </c>
      <c r="E55" s="528"/>
      <c r="F55" s="154" t="e">
        <f>VLOOKUP(B55,'Frame input-ark'!$B$1:$M$233,12,0)</f>
        <v>#N/A</v>
      </c>
      <c r="G55" s="38">
        <v>100</v>
      </c>
      <c r="H55" s="531"/>
      <c r="I55" s="276"/>
      <c r="J55" s="18"/>
      <c r="K55" s="70" t="e">
        <f>ROUND(F55/G55,3)</f>
        <v>#N/A</v>
      </c>
      <c r="L55" s="473"/>
      <c r="M55" s="515"/>
      <c r="N55" s="539"/>
      <c r="O55" s="537"/>
      <c r="P55" s="537"/>
      <c r="Q55" s="620"/>
      <c r="R55" s="191"/>
      <c r="S55" s="517"/>
      <c r="T55" s="518"/>
      <c r="U55" s="518"/>
      <c r="V55" s="518"/>
      <c r="W55" s="518"/>
      <c r="X55" s="518"/>
      <c r="Y55" s="519"/>
      <c r="Z55" s="185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</row>
    <row r="56" spans="1:47" s="189" customFormat="1" ht="18" customHeight="1" x14ac:dyDescent="0.25">
      <c r="A56" s="182"/>
      <c r="B56" s="477" t="str">
        <f t="shared" ref="B56:B59" si="10">_xlfn.CONCAT($B$54,".",C56)</f>
        <v>ENV1.1.2</v>
      </c>
      <c r="C56" s="190">
        <v>2</v>
      </c>
      <c r="D56" s="229" t="s">
        <v>107</v>
      </c>
      <c r="E56" s="529"/>
      <c r="F56" s="154" t="e">
        <f>VLOOKUP(B56,'Frame input-ark'!$B$1:$M$233,12,0)</f>
        <v>#N/A</v>
      </c>
      <c r="G56" s="38">
        <v>100</v>
      </c>
      <c r="H56" s="532"/>
      <c r="I56" s="277"/>
      <c r="J56" s="23"/>
      <c r="K56" s="71" t="e">
        <f>ROUND(F56/G56,3)</f>
        <v>#N/A</v>
      </c>
      <c r="L56" s="473"/>
      <c r="M56" s="515"/>
      <c r="N56" s="539"/>
      <c r="O56" s="537"/>
      <c r="P56" s="537"/>
      <c r="Q56" s="620"/>
      <c r="R56" s="191"/>
      <c r="S56" s="517"/>
      <c r="T56" s="518"/>
      <c r="U56" s="518"/>
      <c r="V56" s="518"/>
      <c r="W56" s="518"/>
      <c r="X56" s="518"/>
      <c r="Y56" s="519"/>
      <c r="Z56" s="185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</row>
    <row r="57" spans="1:47" s="189" customFormat="1" ht="18" customHeight="1" x14ac:dyDescent="0.25">
      <c r="A57" s="182"/>
      <c r="B57" s="477" t="str">
        <f t="shared" si="10"/>
        <v>ENV1.1.3</v>
      </c>
      <c r="C57" s="190">
        <v>3</v>
      </c>
      <c r="D57" s="229" t="s">
        <v>108</v>
      </c>
      <c r="E57" s="529"/>
      <c r="F57" s="154" t="e">
        <f>VLOOKUP(B57,'Frame input-ark'!$B$1:$M$233,12,0)</f>
        <v>#N/A</v>
      </c>
      <c r="G57" s="38">
        <v>100</v>
      </c>
      <c r="H57" s="532"/>
      <c r="I57" s="277"/>
      <c r="J57" s="23"/>
      <c r="K57" s="71" t="e">
        <f>ROUND(F57/G57,3)</f>
        <v>#N/A</v>
      </c>
      <c r="L57" s="473"/>
      <c r="M57" s="515"/>
      <c r="N57" s="539"/>
      <c r="O57" s="537"/>
      <c r="P57" s="537"/>
      <c r="Q57" s="620"/>
      <c r="R57" s="191"/>
      <c r="S57" s="517"/>
      <c r="T57" s="518"/>
      <c r="U57" s="518"/>
      <c r="V57" s="518"/>
      <c r="W57" s="518"/>
      <c r="X57" s="518"/>
      <c r="Y57" s="519"/>
      <c r="Z57" s="185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</row>
    <row r="58" spans="1:47" s="189" customFormat="1" ht="18" customHeight="1" x14ac:dyDescent="0.25">
      <c r="A58" s="182"/>
      <c r="B58" s="477" t="str">
        <f t="shared" si="10"/>
        <v>ENV1.1.4</v>
      </c>
      <c r="C58" s="190">
        <v>4</v>
      </c>
      <c r="D58" s="229" t="s">
        <v>109</v>
      </c>
      <c r="E58" s="529"/>
      <c r="F58" s="154" t="e">
        <f>VLOOKUP(B58,'Frame input-ark'!$B$1:$M$233,12,0)</f>
        <v>#N/A</v>
      </c>
      <c r="G58" s="38">
        <v>100</v>
      </c>
      <c r="H58" s="532"/>
      <c r="I58" s="277"/>
      <c r="J58" s="23"/>
      <c r="K58" s="71" t="e">
        <f>ROUND(F58/G58,3)</f>
        <v>#N/A</v>
      </c>
      <c r="L58" s="473"/>
      <c r="M58" s="515"/>
      <c r="N58" s="539"/>
      <c r="O58" s="537"/>
      <c r="P58" s="537"/>
      <c r="Q58" s="620"/>
      <c r="R58" s="191"/>
      <c r="S58" s="517"/>
      <c r="T58" s="518"/>
      <c r="U58" s="518"/>
      <c r="V58" s="518"/>
      <c r="W58" s="518"/>
      <c r="X58" s="518"/>
      <c r="Y58" s="519"/>
      <c r="Z58" s="185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</row>
    <row r="59" spans="1:47" s="189" customFormat="1" ht="18" customHeight="1" x14ac:dyDescent="0.25">
      <c r="A59" s="182"/>
      <c r="B59" s="477" t="str">
        <f t="shared" si="10"/>
        <v>ENV1.1.5</v>
      </c>
      <c r="C59" s="190">
        <v>5</v>
      </c>
      <c r="D59" s="229" t="s">
        <v>110</v>
      </c>
      <c r="E59" s="530"/>
      <c r="F59" s="154" t="e">
        <f>VLOOKUP(B59,'Frame input-ark'!$B$1:$M$233,12,0)</f>
        <v>#N/A</v>
      </c>
      <c r="G59" s="38">
        <v>100</v>
      </c>
      <c r="H59" s="533"/>
      <c r="I59" s="278"/>
      <c r="J59" s="19"/>
      <c r="K59" s="72" t="e">
        <f>ROUND(F59/G59,3)</f>
        <v>#N/A</v>
      </c>
      <c r="L59" s="473"/>
      <c r="M59" s="515"/>
      <c r="N59" s="539"/>
      <c r="O59" s="537"/>
      <c r="P59" s="537"/>
      <c r="Q59" s="620"/>
      <c r="R59" s="191"/>
      <c r="S59" s="517"/>
      <c r="T59" s="518"/>
      <c r="U59" s="518"/>
      <c r="V59" s="518"/>
      <c r="W59" s="518"/>
      <c r="X59" s="518"/>
      <c r="Y59" s="519"/>
      <c r="Z59" s="185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</row>
    <row r="60" spans="1:47" s="189" customFormat="1" ht="18" customHeight="1" thickBot="1" x14ac:dyDescent="0.3">
      <c r="A60" s="182"/>
      <c r="B60" s="203" t="s">
        <v>26</v>
      </c>
      <c r="C60" s="521" t="s">
        <v>111</v>
      </c>
      <c r="D60" s="522"/>
      <c r="E60" s="221" t="e">
        <f>F60</f>
        <v>#N/A</v>
      </c>
      <c r="F60" s="154" t="e">
        <f>VLOOKUP(B60,'Frame input-ark'!$B$1:$M$233,12,0)</f>
        <v>#N/A</v>
      </c>
      <c r="G60" s="30">
        <v>100</v>
      </c>
      <c r="H60" s="34">
        <v>3</v>
      </c>
      <c r="I60" s="297" t="e">
        <f>E60*H60</f>
        <v>#N/A</v>
      </c>
      <c r="J60" s="50">
        <f>G60*H60</f>
        <v>300</v>
      </c>
      <c r="K60" s="78" t="e">
        <f t="shared" ref="K60:K65" si="11">ROUND(I60/J60,3)</f>
        <v>#N/A</v>
      </c>
      <c r="L60" s="75">
        <f>J60/N$54*P$54</f>
        <v>3.3750000000000002E-2</v>
      </c>
      <c r="M60" s="515"/>
      <c r="N60" s="539"/>
      <c r="O60" s="537"/>
      <c r="P60" s="537"/>
      <c r="Q60" s="620"/>
      <c r="R60" s="191"/>
      <c r="S60" s="517"/>
      <c r="T60" s="518"/>
      <c r="U60" s="518"/>
      <c r="V60" s="518"/>
      <c r="W60" s="518"/>
      <c r="X60" s="518"/>
      <c r="Y60" s="519"/>
      <c r="Z60" s="185"/>
      <c r="AA60" s="463">
        <v>10</v>
      </c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</row>
    <row r="61" spans="1:47" s="189" customFormat="1" ht="18" customHeight="1" thickBot="1" x14ac:dyDescent="0.3">
      <c r="A61" s="182"/>
      <c r="B61" s="203" t="s">
        <v>27</v>
      </c>
      <c r="C61" s="521" t="s">
        <v>240</v>
      </c>
      <c r="D61" s="522"/>
      <c r="E61" s="151" t="e">
        <f>IF(SUM(F62:F64)&lt;AA61,0,IF(SUM(F62:F64)&gt;100,100,SUM(F62:F64)))</f>
        <v>#N/A</v>
      </c>
      <c r="F61" s="154"/>
      <c r="G61" s="30">
        <v>100</v>
      </c>
      <c r="H61" s="34">
        <v>1</v>
      </c>
      <c r="I61" s="297" t="e">
        <f>E61*H61</f>
        <v>#N/A</v>
      </c>
      <c r="J61" s="50">
        <f>G61*H61</f>
        <v>100</v>
      </c>
      <c r="K61" s="78" t="e">
        <f t="shared" si="11"/>
        <v>#N/A</v>
      </c>
      <c r="L61" s="75">
        <f>J61/N$54*P$54</f>
        <v>1.1250000000000001E-2</v>
      </c>
      <c r="M61" s="515"/>
      <c r="N61" s="539"/>
      <c r="O61" s="537"/>
      <c r="P61" s="537"/>
      <c r="Q61" s="620"/>
      <c r="R61" s="191"/>
      <c r="S61" s="517"/>
      <c r="T61" s="518"/>
      <c r="U61" s="518"/>
      <c r="V61" s="518"/>
      <c r="W61" s="518"/>
      <c r="X61" s="518"/>
      <c r="Y61" s="519"/>
      <c r="Z61" s="185"/>
      <c r="AA61" s="194">
        <v>10</v>
      </c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</row>
    <row r="62" spans="1:47" s="189" customFormat="1" ht="18" customHeight="1" x14ac:dyDescent="0.25">
      <c r="A62" s="182"/>
      <c r="B62" s="477" t="str">
        <f>_xlfn.CONCAT($B$61,".",C62)</f>
        <v>ENV1.3.1</v>
      </c>
      <c r="C62" s="190">
        <v>1</v>
      </c>
      <c r="D62" s="229" t="s">
        <v>112</v>
      </c>
      <c r="E62" s="528"/>
      <c r="F62" s="154" t="e">
        <f>VLOOKUP(B62,'Frame input-ark'!$B$1:$M$233,12,0)</f>
        <v>#N/A</v>
      </c>
      <c r="G62" s="38">
        <v>45</v>
      </c>
      <c r="H62" s="531"/>
      <c r="I62" s="280"/>
      <c r="J62" s="73"/>
      <c r="K62" s="70" t="e">
        <f>ROUND(F62/G62,3)</f>
        <v>#N/A</v>
      </c>
      <c r="L62" s="473"/>
      <c r="M62" s="515"/>
      <c r="N62" s="539"/>
      <c r="O62" s="537"/>
      <c r="P62" s="537"/>
      <c r="Q62" s="620"/>
      <c r="R62" s="191"/>
      <c r="S62" s="517"/>
      <c r="T62" s="518"/>
      <c r="U62" s="518"/>
      <c r="V62" s="518"/>
      <c r="W62" s="518"/>
      <c r="X62" s="518"/>
      <c r="Y62" s="519"/>
      <c r="Z62" s="185"/>
      <c r="AA62" s="195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</row>
    <row r="63" spans="1:47" s="189" customFormat="1" ht="18" customHeight="1" x14ac:dyDescent="0.25">
      <c r="A63" s="182"/>
      <c r="B63" s="477" t="str">
        <f t="shared" ref="B63:B64" si="12">_xlfn.CONCAT($B$61,".",C63)</f>
        <v>ENV1.3.1.1</v>
      </c>
      <c r="C63" s="190" t="s">
        <v>79</v>
      </c>
      <c r="D63" s="229" t="s">
        <v>482</v>
      </c>
      <c r="E63" s="529"/>
      <c r="F63" s="154" t="e">
        <f>VLOOKUP(B63,'Frame input-ark'!$B$1:$M$233,12,0)</f>
        <v>#N/A</v>
      </c>
      <c r="G63" s="38">
        <v>5</v>
      </c>
      <c r="H63" s="532"/>
      <c r="I63" s="281"/>
      <c r="J63" s="80"/>
      <c r="K63" s="71" t="e">
        <f>ROUND(F63/G63,3)</f>
        <v>#N/A</v>
      </c>
      <c r="L63" s="473"/>
      <c r="M63" s="515"/>
      <c r="N63" s="539"/>
      <c r="O63" s="537"/>
      <c r="P63" s="537"/>
      <c r="Q63" s="620"/>
      <c r="R63" s="191"/>
      <c r="S63" s="517"/>
      <c r="T63" s="518"/>
      <c r="U63" s="518"/>
      <c r="V63" s="518"/>
      <c r="W63" s="518"/>
      <c r="X63" s="518"/>
      <c r="Y63" s="519"/>
      <c r="Z63" s="185"/>
      <c r="AA63" s="195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</row>
    <row r="64" spans="1:47" s="189" customFormat="1" ht="18" customHeight="1" x14ac:dyDescent="0.25">
      <c r="A64" s="182"/>
      <c r="B64" s="477" t="str">
        <f t="shared" si="12"/>
        <v>ENV1.3.2</v>
      </c>
      <c r="C64" s="190">
        <v>2</v>
      </c>
      <c r="D64" s="229" t="s">
        <v>113</v>
      </c>
      <c r="E64" s="530"/>
      <c r="F64" s="154" t="e">
        <f>VLOOKUP(B64,'Frame input-ark'!$B$1:$M$233,12,0)</f>
        <v>#N/A</v>
      </c>
      <c r="G64" s="38">
        <v>50</v>
      </c>
      <c r="H64" s="533"/>
      <c r="I64" s="282"/>
      <c r="J64" s="74"/>
      <c r="K64" s="72" t="e">
        <f>ROUND(F64/G64,3)</f>
        <v>#N/A</v>
      </c>
      <c r="L64" s="473"/>
      <c r="M64" s="515"/>
      <c r="N64" s="539"/>
      <c r="O64" s="537"/>
      <c r="P64" s="537"/>
      <c r="Q64" s="620"/>
      <c r="R64" s="191"/>
      <c r="S64" s="517"/>
      <c r="T64" s="518"/>
      <c r="U64" s="518"/>
      <c r="V64" s="518"/>
      <c r="W64" s="518"/>
      <c r="X64" s="518"/>
      <c r="Y64" s="519"/>
      <c r="Z64" s="185"/>
      <c r="AA64" s="195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</row>
    <row r="65" spans="1:47" s="189" customFormat="1" ht="18" customHeight="1" thickBot="1" x14ac:dyDescent="0.3">
      <c r="A65" s="182"/>
      <c r="B65" s="196" t="s">
        <v>28</v>
      </c>
      <c r="C65" s="521" t="s">
        <v>114</v>
      </c>
      <c r="D65" s="522"/>
      <c r="E65" s="151" t="e">
        <f>IF(SUM(F66*0.6+F67*0.4+0.2*F68)&lt;AA65,0,IF(SUM(F66*0.6+F67*0.4+0.2*F68)&gt;100,100,SUM(F66*0.6+F67*0.4+0.2*F68)))</f>
        <v>#N/A</v>
      </c>
      <c r="F65" s="154"/>
      <c r="G65" s="30">
        <v>100</v>
      </c>
      <c r="H65" s="34">
        <v>5</v>
      </c>
      <c r="I65" s="297" t="e">
        <f>E65*H65</f>
        <v>#N/A</v>
      </c>
      <c r="J65" s="50">
        <f>G65*H65</f>
        <v>500</v>
      </c>
      <c r="K65" s="75" t="e">
        <f t="shared" si="11"/>
        <v>#N/A</v>
      </c>
      <c r="L65" s="75">
        <f>J65/N$54*P$54</f>
        <v>5.6250000000000001E-2</v>
      </c>
      <c r="M65" s="515"/>
      <c r="N65" s="539"/>
      <c r="O65" s="537"/>
      <c r="P65" s="537"/>
      <c r="Q65" s="620"/>
      <c r="R65" s="191"/>
      <c r="S65" s="517"/>
      <c r="T65" s="518"/>
      <c r="U65" s="518"/>
      <c r="V65" s="518"/>
      <c r="W65" s="518"/>
      <c r="X65" s="518"/>
      <c r="Y65" s="519"/>
      <c r="Z65" s="185"/>
      <c r="AA65" s="463">
        <v>10</v>
      </c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</row>
    <row r="66" spans="1:47" s="189" customFormat="1" ht="26.1" customHeight="1" x14ac:dyDescent="0.25">
      <c r="A66" s="182"/>
      <c r="B66" s="477" t="str">
        <f>_xlfn.CONCAT($B$65,".",C66)</f>
        <v>ENV2.1.1</v>
      </c>
      <c r="C66" s="190">
        <v>1</v>
      </c>
      <c r="D66" s="229" t="s">
        <v>115</v>
      </c>
      <c r="E66" s="528"/>
      <c r="F66" s="154" t="e">
        <f>VLOOKUP(B66,'Frame input-ark'!$B$1:$M$233,12,0)</f>
        <v>#N/A</v>
      </c>
      <c r="G66" s="38">
        <v>100</v>
      </c>
      <c r="H66" s="531"/>
      <c r="I66" s="276"/>
      <c r="J66" s="18"/>
      <c r="K66" s="71" t="e">
        <f>ROUND(F66/G66,3)</f>
        <v>#N/A</v>
      </c>
      <c r="L66" s="473"/>
      <c r="M66" s="515"/>
      <c r="N66" s="539"/>
      <c r="O66" s="537"/>
      <c r="P66" s="537"/>
      <c r="Q66" s="620"/>
      <c r="R66" s="191"/>
      <c r="S66" s="517"/>
      <c r="T66" s="518"/>
      <c r="U66" s="518"/>
      <c r="V66" s="518"/>
      <c r="W66" s="518"/>
      <c r="X66" s="518"/>
      <c r="Y66" s="519"/>
      <c r="Z66" s="185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</row>
    <row r="67" spans="1:47" s="189" customFormat="1" ht="18" customHeight="1" x14ac:dyDescent="0.25">
      <c r="A67" s="182"/>
      <c r="B67" s="477" t="str">
        <f t="shared" ref="B67:B68" si="13">_xlfn.CONCAT($B$65,".",C67)</f>
        <v>ENV2.1.2</v>
      </c>
      <c r="C67" s="190">
        <v>2</v>
      </c>
      <c r="D67" s="229" t="s">
        <v>116</v>
      </c>
      <c r="E67" s="529"/>
      <c r="F67" s="154" t="e">
        <f>VLOOKUP(B67,'Frame input-ark'!$B$1:$M$233,12,0)</f>
        <v>#N/A</v>
      </c>
      <c r="G67" s="38">
        <v>100</v>
      </c>
      <c r="H67" s="532"/>
      <c r="I67" s="277"/>
      <c r="J67" s="23"/>
      <c r="K67" s="71" t="e">
        <f>ROUND(F67/G67,3)</f>
        <v>#N/A</v>
      </c>
      <c r="L67" s="473"/>
      <c r="M67" s="515"/>
      <c r="N67" s="539"/>
      <c r="O67" s="537"/>
      <c r="P67" s="537"/>
      <c r="Q67" s="620"/>
      <c r="R67" s="191"/>
      <c r="S67" s="517"/>
      <c r="T67" s="518"/>
      <c r="U67" s="518"/>
      <c r="V67" s="518"/>
      <c r="W67" s="518"/>
      <c r="X67" s="518"/>
      <c r="Y67" s="519"/>
      <c r="Z67" s="185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</row>
    <row r="68" spans="1:47" s="189" customFormat="1" ht="18" customHeight="1" x14ac:dyDescent="0.25">
      <c r="A68" s="182"/>
      <c r="B68" s="477" t="str">
        <f t="shared" si="13"/>
        <v>ENV2.1.3</v>
      </c>
      <c r="C68" s="190">
        <v>3</v>
      </c>
      <c r="D68" s="229" t="s">
        <v>117</v>
      </c>
      <c r="E68" s="530"/>
      <c r="F68" s="154" t="e">
        <f>VLOOKUP(B68,'Frame input-ark'!$B$1:$M$233,12,0)</f>
        <v>#N/A</v>
      </c>
      <c r="G68" s="38">
        <v>50</v>
      </c>
      <c r="H68" s="533"/>
      <c r="I68" s="278"/>
      <c r="J68" s="19"/>
      <c r="K68" s="71" t="e">
        <f>ROUND(F68/G68,3)</f>
        <v>#N/A</v>
      </c>
      <c r="L68" s="473"/>
      <c r="M68" s="515"/>
      <c r="N68" s="539"/>
      <c r="O68" s="537"/>
      <c r="P68" s="537"/>
      <c r="Q68" s="620"/>
      <c r="R68" s="191"/>
      <c r="S68" s="517"/>
      <c r="T68" s="518"/>
      <c r="U68" s="518"/>
      <c r="V68" s="518"/>
      <c r="W68" s="518"/>
      <c r="X68" s="518"/>
      <c r="Y68" s="519"/>
      <c r="Z68" s="185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</row>
    <row r="69" spans="1:47" s="189" customFormat="1" ht="18" customHeight="1" thickBot="1" x14ac:dyDescent="0.3">
      <c r="A69" s="182"/>
      <c r="B69" s="193" t="s">
        <v>29</v>
      </c>
      <c r="C69" s="547" t="s">
        <v>118</v>
      </c>
      <c r="D69" s="548"/>
      <c r="E69" s="221" t="e">
        <f>F69</f>
        <v>#N/A</v>
      </c>
      <c r="F69" s="154" t="e">
        <f>VLOOKUP(B69,'Frame input-ark'!$B$1:$M$233,12,0)</f>
        <v>#N/A</v>
      </c>
      <c r="G69" s="30">
        <v>100</v>
      </c>
      <c r="H69" s="30">
        <v>2</v>
      </c>
      <c r="I69" s="297" t="e">
        <f>E69*H69</f>
        <v>#N/A</v>
      </c>
      <c r="J69" s="50">
        <f>G69*H69</f>
        <v>200</v>
      </c>
      <c r="K69" s="69" t="e">
        <f t="shared" ref="K69:K79" si="14">ROUND(I69/J69,3)</f>
        <v>#N/A</v>
      </c>
      <c r="L69" s="75">
        <f>J69/N$54*P$54</f>
        <v>2.2500000000000003E-2</v>
      </c>
      <c r="M69" s="515"/>
      <c r="N69" s="539"/>
      <c r="O69" s="537"/>
      <c r="P69" s="537"/>
      <c r="Q69" s="620"/>
      <c r="R69" s="191"/>
      <c r="S69" s="517"/>
      <c r="T69" s="518"/>
      <c r="U69" s="518"/>
      <c r="V69" s="518"/>
      <c r="W69" s="518"/>
      <c r="X69" s="518"/>
      <c r="Y69" s="519"/>
      <c r="Z69" s="185"/>
      <c r="AA69" s="463">
        <v>10</v>
      </c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</row>
    <row r="70" spans="1:47" s="189" customFormat="1" ht="18" customHeight="1" thickBot="1" x14ac:dyDescent="0.3">
      <c r="A70" s="182"/>
      <c r="B70" s="193" t="s">
        <v>30</v>
      </c>
      <c r="C70" s="547" t="s">
        <v>119</v>
      </c>
      <c r="D70" s="548"/>
      <c r="E70" s="151" t="e">
        <f>IF(SUM(F71:F77)&lt;AA70,0,IF(SUM(F71:F77)&gt;100,100,SUM(F71:F77)))</f>
        <v>#N/A</v>
      </c>
      <c r="F70" s="154"/>
      <c r="G70" s="30">
        <v>100</v>
      </c>
      <c r="H70" s="30">
        <v>2</v>
      </c>
      <c r="I70" s="297" t="e">
        <f>E70*H70</f>
        <v>#N/A</v>
      </c>
      <c r="J70" s="50">
        <f>G70*H70</f>
        <v>200</v>
      </c>
      <c r="K70" s="69" t="e">
        <f t="shared" si="14"/>
        <v>#N/A</v>
      </c>
      <c r="L70" s="75">
        <f>J70/N$54*P$54</f>
        <v>2.2500000000000003E-2</v>
      </c>
      <c r="M70" s="515"/>
      <c r="N70" s="539"/>
      <c r="O70" s="537"/>
      <c r="P70" s="537"/>
      <c r="Q70" s="620"/>
      <c r="R70" s="191"/>
      <c r="S70" s="517"/>
      <c r="T70" s="518"/>
      <c r="U70" s="518"/>
      <c r="V70" s="518"/>
      <c r="W70" s="518"/>
      <c r="X70" s="518"/>
      <c r="Y70" s="519"/>
      <c r="Z70" s="185"/>
      <c r="AA70" s="463">
        <v>10</v>
      </c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</row>
    <row r="71" spans="1:47" s="189" customFormat="1" ht="25.5" x14ac:dyDescent="0.25">
      <c r="A71" s="182"/>
      <c r="B71" s="477" t="str">
        <f>_xlfn.CONCAT($B$70,".",C71)</f>
        <v>ENV2.3.1.1</v>
      </c>
      <c r="C71" s="224" t="s">
        <v>79</v>
      </c>
      <c r="D71" s="231" t="s">
        <v>120</v>
      </c>
      <c r="E71" s="578"/>
      <c r="F71" s="154" t="e">
        <f>VLOOKUP(B71,'Frame input-ark'!$B$1:$M$233,12,0)</f>
        <v>#N/A</v>
      </c>
      <c r="G71" s="38">
        <v>20</v>
      </c>
      <c r="H71" s="532"/>
      <c r="I71" s="277"/>
      <c r="J71" s="23"/>
      <c r="K71" s="71" t="e">
        <f>ROUND(F71/G71,3)</f>
        <v>#N/A</v>
      </c>
      <c r="L71" s="473"/>
      <c r="M71" s="617"/>
      <c r="N71" s="618"/>
      <c r="O71" s="559"/>
      <c r="P71" s="559"/>
      <c r="Q71" s="620"/>
      <c r="R71" s="191"/>
      <c r="S71" s="517"/>
      <c r="T71" s="518"/>
      <c r="U71" s="518"/>
      <c r="V71" s="518"/>
      <c r="W71" s="518"/>
      <c r="X71" s="518"/>
      <c r="Y71" s="519"/>
      <c r="Z71" s="185"/>
      <c r="AA71" s="192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</row>
    <row r="72" spans="1:47" s="189" customFormat="1" ht="18" customHeight="1" x14ac:dyDescent="0.25">
      <c r="A72" s="182"/>
      <c r="B72" s="477" t="str">
        <f t="shared" ref="B72:B77" si="15">_xlfn.CONCAT($B$70,".",C72)</f>
        <v>ENV2.3.1.2</v>
      </c>
      <c r="C72" s="198" t="s">
        <v>80</v>
      </c>
      <c r="D72" s="229" t="s">
        <v>487</v>
      </c>
      <c r="E72" s="578"/>
      <c r="F72" s="154" t="e">
        <f>VLOOKUP(B72,'Frame input-ark'!$B$1:$M$233,12,0)</f>
        <v>#N/A</v>
      </c>
      <c r="G72" s="38">
        <v>20</v>
      </c>
      <c r="H72" s="532"/>
      <c r="I72" s="277"/>
      <c r="J72" s="23"/>
      <c r="K72" s="71" t="e">
        <f>ROUND(F72/G72,3)</f>
        <v>#N/A</v>
      </c>
      <c r="L72" s="473"/>
      <c r="M72" s="617"/>
      <c r="N72" s="618"/>
      <c r="O72" s="559"/>
      <c r="P72" s="559"/>
      <c r="Q72" s="620"/>
      <c r="R72" s="191"/>
      <c r="S72" s="517"/>
      <c r="T72" s="518"/>
      <c r="U72" s="518"/>
      <c r="V72" s="518"/>
      <c r="W72" s="518"/>
      <c r="X72" s="518"/>
      <c r="Y72" s="519"/>
      <c r="Z72" s="185"/>
      <c r="AA72" s="192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</row>
    <row r="73" spans="1:47" s="189" customFormat="1" ht="18" customHeight="1" x14ac:dyDescent="0.25">
      <c r="A73" s="182"/>
      <c r="B73" s="477" t="str">
        <f t="shared" si="15"/>
        <v>ENV2.3.2.1</v>
      </c>
      <c r="C73" s="198" t="s">
        <v>85</v>
      </c>
      <c r="D73" s="229" t="s">
        <v>492</v>
      </c>
      <c r="E73" s="579"/>
      <c r="F73" s="154" t="e">
        <f>VLOOKUP(B73,'Frame input-ark'!$B$1:$M$233,12,0)</f>
        <v>#N/A</v>
      </c>
      <c r="G73" s="38">
        <v>10</v>
      </c>
      <c r="H73" s="532"/>
      <c r="I73" s="277"/>
      <c r="J73" s="23"/>
      <c r="K73" s="71" t="e">
        <f>ROUND(F73/G73,3)</f>
        <v>#N/A</v>
      </c>
      <c r="L73" s="473"/>
      <c r="M73" s="617"/>
      <c r="N73" s="618"/>
      <c r="O73" s="559"/>
      <c r="P73" s="559"/>
      <c r="Q73" s="620"/>
      <c r="R73" s="191"/>
      <c r="S73" s="517"/>
      <c r="T73" s="518"/>
      <c r="U73" s="518"/>
      <c r="V73" s="518"/>
      <c r="W73" s="518"/>
      <c r="X73" s="518"/>
      <c r="Y73" s="519"/>
      <c r="Z73" s="185"/>
      <c r="AA73" s="192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</row>
    <row r="74" spans="1:47" s="189" customFormat="1" ht="18" customHeight="1" x14ac:dyDescent="0.25">
      <c r="A74" s="182"/>
      <c r="B74" s="477" t="str">
        <f t="shared" si="15"/>
        <v>ENV2.3.2.2</v>
      </c>
      <c r="C74" s="198" t="s">
        <v>86</v>
      </c>
      <c r="D74" s="229" t="s">
        <v>481</v>
      </c>
      <c r="E74" s="579"/>
      <c r="F74" s="154" t="e">
        <f>VLOOKUP(B74,'Frame input-ark'!$B$1:$M$233,12,0)</f>
        <v>#N/A</v>
      </c>
      <c r="G74" s="38">
        <v>5</v>
      </c>
      <c r="H74" s="532"/>
      <c r="I74" s="277"/>
      <c r="J74" s="23"/>
      <c r="K74" s="71"/>
      <c r="L74" s="473"/>
      <c r="M74" s="617"/>
      <c r="N74" s="618"/>
      <c r="O74" s="559"/>
      <c r="P74" s="559"/>
      <c r="Q74" s="620"/>
      <c r="R74" s="350"/>
      <c r="S74" s="517"/>
      <c r="T74" s="518"/>
      <c r="U74" s="518"/>
      <c r="V74" s="518"/>
      <c r="W74" s="518"/>
      <c r="X74" s="518"/>
      <c r="Y74" s="519"/>
      <c r="Z74" s="185"/>
      <c r="AA74" s="192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</row>
    <row r="75" spans="1:47" s="189" customFormat="1" ht="18" customHeight="1" x14ac:dyDescent="0.25">
      <c r="A75" s="182"/>
      <c r="B75" s="477" t="str">
        <f t="shared" si="15"/>
        <v>ENV2.3.2.3</v>
      </c>
      <c r="C75" s="198" t="s">
        <v>87</v>
      </c>
      <c r="D75" s="229" t="s">
        <v>464</v>
      </c>
      <c r="E75" s="579"/>
      <c r="F75" s="154" t="e">
        <f>VLOOKUP(B75,'Frame input-ark'!$B$1:$M$233,12,0)</f>
        <v>#N/A</v>
      </c>
      <c r="G75" s="38">
        <v>15</v>
      </c>
      <c r="H75" s="564"/>
      <c r="I75" s="277"/>
      <c r="J75" s="23"/>
      <c r="K75" s="71" t="e">
        <f>ROUND(F75/G75,3)</f>
        <v>#N/A</v>
      </c>
      <c r="L75" s="473"/>
      <c r="M75" s="617"/>
      <c r="N75" s="618"/>
      <c r="O75" s="559"/>
      <c r="P75" s="559"/>
      <c r="Q75" s="620"/>
      <c r="R75" s="191"/>
      <c r="S75" s="517"/>
      <c r="T75" s="518"/>
      <c r="U75" s="518"/>
      <c r="V75" s="518"/>
      <c r="W75" s="518"/>
      <c r="X75" s="518"/>
      <c r="Y75" s="519"/>
      <c r="Z75" s="185"/>
      <c r="AA75" s="192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</row>
    <row r="76" spans="1:47" s="189" customFormat="1" ht="18" customHeight="1" x14ac:dyDescent="0.25">
      <c r="A76" s="182"/>
      <c r="B76" s="477" t="str">
        <f t="shared" si="15"/>
        <v>ENV2.3.2.4</v>
      </c>
      <c r="C76" s="351" t="s">
        <v>88</v>
      </c>
      <c r="D76" s="232" t="s">
        <v>484</v>
      </c>
      <c r="E76" s="579"/>
      <c r="F76" s="154" t="e">
        <f>VLOOKUP(B76,'Frame input-ark'!$B$1:$M$233,12,0)</f>
        <v>#N/A</v>
      </c>
      <c r="G76" s="266">
        <v>10</v>
      </c>
      <c r="H76" s="564"/>
      <c r="I76" s="277"/>
      <c r="J76" s="23"/>
      <c r="K76" s="71" t="e">
        <f>ROUND(F76/G76,3)</f>
        <v>#N/A</v>
      </c>
      <c r="L76" s="473"/>
      <c r="M76" s="617"/>
      <c r="N76" s="618"/>
      <c r="O76" s="559"/>
      <c r="P76" s="559"/>
      <c r="Q76" s="620"/>
      <c r="R76" s="350"/>
      <c r="S76" s="517"/>
      <c r="T76" s="518"/>
      <c r="U76" s="518"/>
      <c r="V76" s="518"/>
      <c r="W76" s="518"/>
      <c r="X76" s="518"/>
      <c r="Y76" s="519"/>
      <c r="Z76" s="185"/>
      <c r="AA76" s="192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</row>
    <row r="77" spans="1:47" s="189" customFormat="1" ht="18" customHeight="1" thickBot="1" x14ac:dyDescent="0.3">
      <c r="A77" s="182"/>
      <c r="B77" s="477" t="str">
        <f t="shared" si="15"/>
        <v>ENV2.3.3</v>
      </c>
      <c r="C77" s="223">
        <v>3</v>
      </c>
      <c r="D77" s="230" t="s">
        <v>465</v>
      </c>
      <c r="E77" s="580"/>
      <c r="F77" s="154" t="e">
        <f>VLOOKUP(B77,'Frame input-ark'!$B$1:$M$233,12,0)</f>
        <v>#N/A</v>
      </c>
      <c r="G77" s="150">
        <v>30</v>
      </c>
      <c r="H77" s="566"/>
      <c r="I77" s="283"/>
      <c r="J77" s="82"/>
      <c r="K77" s="149" t="e">
        <f>ROUND(F77/G77,3)</f>
        <v>#N/A</v>
      </c>
      <c r="L77" s="475"/>
      <c r="M77" s="617"/>
      <c r="N77" s="618"/>
      <c r="O77" s="559"/>
      <c r="P77" s="559"/>
      <c r="Q77" s="620"/>
      <c r="R77" s="350"/>
      <c r="S77" s="517"/>
      <c r="T77" s="518"/>
      <c r="U77" s="518"/>
      <c r="V77" s="518"/>
      <c r="W77" s="518"/>
      <c r="X77" s="518"/>
      <c r="Y77" s="519"/>
      <c r="Z77" s="185"/>
      <c r="AA77" s="192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</row>
    <row r="78" spans="1:47" s="189" customFormat="1" ht="18" customHeight="1" thickBot="1" x14ac:dyDescent="0.3">
      <c r="A78" s="199"/>
      <c r="B78" s="203" t="s">
        <v>31</v>
      </c>
      <c r="C78" s="521" t="s">
        <v>121</v>
      </c>
      <c r="D78" s="522"/>
      <c r="E78" s="151">
        <f>'ECO1.1 '!F5</f>
        <v>58.442874792576575</v>
      </c>
      <c r="F78" s="154" t="e">
        <f>VLOOKUP(B78,'Frame input-ark'!$B$1:$M$233,12,0)</f>
        <v>#N/A</v>
      </c>
      <c r="G78" s="34">
        <v>100</v>
      </c>
      <c r="H78" s="34">
        <v>3</v>
      </c>
      <c r="I78" s="279">
        <f>E78*H78</f>
        <v>175.32862437772974</v>
      </c>
      <c r="J78" s="50">
        <f>G78*H78</f>
        <v>300</v>
      </c>
      <c r="K78" s="78">
        <f t="shared" si="14"/>
        <v>0.58399999999999996</v>
      </c>
      <c r="L78" s="75">
        <f>J78/N$78*P$78</f>
        <v>9.6428571428571419E-2</v>
      </c>
      <c r="M78" s="514" t="e">
        <f>SUM(I78:I97)</f>
        <v>#N/A</v>
      </c>
      <c r="N78" s="546">
        <f>SUM(J78:J97)</f>
        <v>700</v>
      </c>
      <c r="O78" s="553" t="e">
        <f>M78/N78</f>
        <v>#N/A</v>
      </c>
      <c r="P78" s="553">
        <v>0.22500000000000001</v>
      </c>
      <c r="Q78" s="620"/>
      <c r="R78" s="191"/>
      <c r="S78" s="517"/>
      <c r="T78" s="518"/>
      <c r="U78" s="518"/>
      <c r="V78" s="518"/>
      <c r="W78" s="518"/>
      <c r="X78" s="518"/>
      <c r="Y78" s="519"/>
      <c r="Z78" s="185"/>
      <c r="AA78" s="187">
        <v>10</v>
      </c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</row>
    <row r="79" spans="1:47" s="189" customFormat="1" ht="18" customHeight="1" thickBot="1" x14ac:dyDescent="0.3">
      <c r="A79" s="182"/>
      <c r="B79" s="196" t="s">
        <v>32</v>
      </c>
      <c r="C79" s="521" t="s">
        <v>122</v>
      </c>
      <c r="D79" s="522"/>
      <c r="E79" s="151" t="e">
        <f>IF(SUM(F80:F89)&lt;AA79,0,IF(SUM(F80:F89)&gt;100,100,SUM(F80:F89)))</f>
        <v>#N/A</v>
      </c>
      <c r="F79" s="154"/>
      <c r="G79" s="30">
        <f>SUM(G80:G89)</f>
        <v>100</v>
      </c>
      <c r="H79" s="34">
        <v>2</v>
      </c>
      <c r="I79" s="297" t="e">
        <f>E79*H79</f>
        <v>#N/A</v>
      </c>
      <c r="J79" s="50">
        <f>G79*H79</f>
        <v>200</v>
      </c>
      <c r="K79" s="78" t="e">
        <f t="shared" si="14"/>
        <v>#N/A</v>
      </c>
      <c r="L79" s="75">
        <f>J79/N$78*P$78</f>
        <v>6.4285714285714279E-2</v>
      </c>
      <c r="M79" s="515"/>
      <c r="N79" s="539"/>
      <c r="O79" s="537"/>
      <c r="P79" s="537"/>
      <c r="Q79" s="620"/>
      <c r="R79" s="191"/>
      <c r="S79" s="517"/>
      <c r="T79" s="518"/>
      <c r="U79" s="518"/>
      <c r="V79" s="518"/>
      <c r="W79" s="518"/>
      <c r="X79" s="518"/>
      <c r="Y79" s="519"/>
      <c r="Z79" s="185"/>
      <c r="AA79" s="194">
        <v>20</v>
      </c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</row>
    <row r="80" spans="1:47" s="189" customFormat="1" ht="18" customHeight="1" x14ac:dyDescent="0.25">
      <c r="A80" s="182"/>
      <c r="B80" s="477" t="str">
        <f>_xlfn.CONCAT($B$79,".",C80)</f>
        <v>ECO2.1.1</v>
      </c>
      <c r="C80" s="362">
        <v>1</v>
      </c>
      <c r="D80" s="229" t="s">
        <v>483</v>
      </c>
      <c r="E80" s="593"/>
      <c r="F80" s="154" t="e">
        <f>VLOOKUP(B80,'Frame input-ark'!$B$1:$M$233,12,0)</f>
        <v>#N/A</v>
      </c>
      <c r="G80" s="38">
        <v>10</v>
      </c>
      <c r="H80" s="534"/>
      <c r="I80" s="276"/>
      <c r="J80" s="18"/>
      <c r="K80" s="70" t="e">
        <f>ROUND(F80/G80,3)</f>
        <v>#N/A</v>
      </c>
      <c r="L80" s="473"/>
      <c r="M80" s="515"/>
      <c r="N80" s="539"/>
      <c r="O80" s="537"/>
      <c r="P80" s="537"/>
      <c r="Q80" s="620"/>
      <c r="R80" s="191"/>
      <c r="S80" s="517"/>
      <c r="T80" s="518"/>
      <c r="U80" s="518"/>
      <c r="V80" s="518"/>
      <c r="W80" s="518"/>
      <c r="X80" s="518"/>
      <c r="Y80" s="519"/>
      <c r="Z80" s="185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</row>
    <row r="81" spans="1:47" s="189" customFormat="1" ht="18" customHeight="1" x14ac:dyDescent="0.25">
      <c r="A81" s="182"/>
      <c r="B81" s="477" t="str">
        <f t="shared" ref="B81:B89" si="16">_xlfn.CONCAT($B$79,".",C81)</f>
        <v>ECO2.1.2</v>
      </c>
      <c r="C81" s="362">
        <v>2</v>
      </c>
      <c r="D81" s="229" t="s">
        <v>382</v>
      </c>
      <c r="E81" s="594"/>
      <c r="F81" s="154" t="e">
        <f>VLOOKUP(B81,'Frame input-ark'!$B$1:$M$233,12,0)</f>
        <v>#N/A</v>
      </c>
      <c r="G81" s="38">
        <v>10</v>
      </c>
      <c r="H81" s="535"/>
      <c r="I81" s="277"/>
      <c r="J81" s="23"/>
      <c r="K81" s="71" t="e">
        <f>ROUND(F81/G81,3)</f>
        <v>#N/A</v>
      </c>
      <c r="L81" s="473"/>
      <c r="M81" s="515"/>
      <c r="N81" s="539"/>
      <c r="O81" s="537"/>
      <c r="P81" s="537"/>
      <c r="Q81" s="620"/>
      <c r="R81" s="191"/>
      <c r="S81" s="517"/>
      <c r="T81" s="518"/>
      <c r="U81" s="518"/>
      <c r="V81" s="518"/>
      <c r="W81" s="518"/>
      <c r="X81" s="518"/>
      <c r="Y81" s="519"/>
      <c r="Z81" s="185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</row>
    <row r="82" spans="1:47" s="189" customFormat="1" ht="18" customHeight="1" x14ac:dyDescent="0.25">
      <c r="A82" s="182"/>
      <c r="B82" s="477" t="str">
        <f t="shared" si="16"/>
        <v>ECO2.1.3</v>
      </c>
      <c r="C82" s="363">
        <v>3</v>
      </c>
      <c r="D82" s="232" t="s">
        <v>241</v>
      </c>
      <c r="E82" s="594"/>
      <c r="F82" s="154" t="e">
        <f>VLOOKUP(B82,'Frame input-ark'!$B$1:$M$233,12,0)</f>
        <v>#N/A</v>
      </c>
      <c r="G82" s="38">
        <v>10</v>
      </c>
      <c r="H82" s="535"/>
      <c r="I82" s="277"/>
      <c r="J82" s="23"/>
      <c r="K82" s="71" t="e">
        <f>ROUND(F82/G82,3)</f>
        <v>#N/A</v>
      </c>
      <c r="L82" s="473"/>
      <c r="M82" s="515"/>
      <c r="N82" s="539"/>
      <c r="O82" s="537"/>
      <c r="P82" s="537"/>
      <c r="Q82" s="620"/>
      <c r="R82" s="191"/>
      <c r="S82" s="517"/>
      <c r="T82" s="518"/>
      <c r="U82" s="518"/>
      <c r="V82" s="518"/>
      <c r="W82" s="518"/>
      <c r="X82" s="518"/>
      <c r="Y82" s="519"/>
      <c r="Z82" s="185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</row>
    <row r="83" spans="1:47" s="189" customFormat="1" ht="18" customHeight="1" x14ac:dyDescent="0.25">
      <c r="A83" s="182"/>
      <c r="B83" s="477" t="str">
        <f t="shared" si="16"/>
        <v>ECO2.1.4</v>
      </c>
      <c r="C83" s="363">
        <v>4</v>
      </c>
      <c r="D83" s="232" t="s">
        <v>318</v>
      </c>
      <c r="E83" s="594"/>
      <c r="F83" s="154" t="e">
        <f>VLOOKUP(B83,'Frame input-ark'!$B$1:$M$233,12,0)</f>
        <v>#N/A</v>
      </c>
      <c r="G83" s="38">
        <v>10</v>
      </c>
      <c r="H83" s="535"/>
      <c r="I83" s="277"/>
      <c r="J83" s="23"/>
      <c r="K83" s="71"/>
      <c r="L83" s="473"/>
      <c r="M83" s="515"/>
      <c r="N83" s="539"/>
      <c r="O83" s="537"/>
      <c r="P83" s="537"/>
      <c r="Q83" s="620"/>
      <c r="R83" s="253"/>
      <c r="S83" s="517"/>
      <c r="T83" s="518"/>
      <c r="U83" s="518"/>
      <c r="V83" s="518"/>
      <c r="W83" s="518"/>
      <c r="X83" s="518"/>
      <c r="Y83" s="519"/>
      <c r="Z83" s="185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</row>
    <row r="84" spans="1:47" s="189" customFormat="1" ht="18" customHeight="1" x14ac:dyDescent="0.25">
      <c r="A84" s="182"/>
      <c r="B84" s="477" t="str">
        <f t="shared" si="16"/>
        <v>ECO2.1.5</v>
      </c>
      <c r="C84" s="363">
        <v>5</v>
      </c>
      <c r="D84" s="232" t="s">
        <v>242</v>
      </c>
      <c r="E84" s="594"/>
      <c r="F84" s="154" t="e">
        <f>VLOOKUP(B84,'Frame input-ark'!$B$1:$M$233,12,0)</f>
        <v>#N/A</v>
      </c>
      <c r="G84" s="38">
        <v>10</v>
      </c>
      <c r="H84" s="535"/>
      <c r="I84" s="277"/>
      <c r="J84" s="23"/>
      <c r="K84" s="71" t="e">
        <f t="shared" ref="K84:K89" si="17">ROUND(F84/G84,3)</f>
        <v>#N/A</v>
      </c>
      <c r="L84" s="473"/>
      <c r="M84" s="515"/>
      <c r="N84" s="539"/>
      <c r="O84" s="537"/>
      <c r="P84" s="537"/>
      <c r="Q84" s="620"/>
      <c r="R84" s="191"/>
      <c r="S84" s="517"/>
      <c r="T84" s="518"/>
      <c r="U84" s="518"/>
      <c r="V84" s="518"/>
      <c r="W84" s="518"/>
      <c r="X84" s="518"/>
      <c r="Y84" s="519"/>
      <c r="Z84" s="185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</row>
    <row r="85" spans="1:47" s="189" customFormat="1" ht="18" customHeight="1" x14ac:dyDescent="0.25">
      <c r="A85" s="182"/>
      <c r="B85" s="477" t="str">
        <f t="shared" si="16"/>
        <v>ECO2.1.6</v>
      </c>
      <c r="C85" s="363">
        <v>6</v>
      </c>
      <c r="D85" s="232" t="s">
        <v>383</v>
      </c>
      <c r="E85" s="594"/>
      <c r="F85" s="154" t="e">
        <f>VLOOKUP(B85,'Frame input-ark'!$B$1:$M$233,12,0)</f>
        <v>#N/A</v>
      </c>
      <c r="G85" s="38">
        <v>10</v>
      </c>
      <c r="H85" s="535"/>
      <c r="I85" s="277"/>
      <c r="J85" s="23"/>
      <c r="K85" s="71" t="e">
        <f t="shared" si="17"/>
        <v>#N/A</v>
      </c>
      <c r="L85" s="473"/>
      <c r="M85" s="515"/>
      <c r="N85" s="539"/>
      <c r="O85" s="537"/>
      <c r="P85" s="537"/>
      <c r="Q85" s="620"/>
      <c r="R85" s="191"/>
      <c r="S85" s="517"/>
      <c r="T85" s="518"/>
      <c r="U85" s="518"/>
      <c r="V85" s="518"/>
      <c r="W85" s="518"/>
      <c r="X85" s="518"/>
      <c r="Y85" s="519"/>
      <c r="Z85" s="185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</row>
    <row r="86" spans="1:47" s="189" customFormat="1" ht="18" customHeight="1" x14ac:dyDescent="0.25">
      <c r="A86" s="182"/>
      <c r="B86" s="477" t="str">
        <f t="shared" si="16"/>
        <v>ECO2.1.7.1</v>
      </c>
      <c r="C86" s="363" t="s">
        <v>96</v>
      </c>
      <c r="D86" s="232" t="s">
        <v>488</v>
      </c>
      <c r="E86" s="594"/>
      <c r="F86" s="154" t="e">
        <f>VLOOKUP(B86,'Frame input-ark'!$B$1:$M$233,12,0)</f>
        <v>#N/A</v>
      </c>
      <c r="G86" s="38">
        <v>10</v>
      </c>
      <c r="H86" s="535"/>
      <c r="I86" s="277"/>
      <c r="J86" s="23"/>
      <c r="K86" s="71" t="e">
        <f t="shared" si="17"/>
        <v>#N/A</v>
      </c>
      <c r="L86" s="473"/>
      <c r="M86" s="515"/>
      <c r="N86" s="539"/>
      <c r="O86" s="537"/>
      <c r="P86" s="537"/>
      <c r="Q86" s="620"/>
      <c r="R86" s="191"/>
      <c r="S86" s="517"/>
      <c r="T86" s="518"/>
      <c r="U86" s="518"/>
      <c r="V86" s="518"/>
      <c r="W86" s="518"/>
      <c r="X86" s="518"/>
      <c r="Y86" s="519"/>
      <c r="Z86" s="185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</row>
    <row r="87" spans="1:47" s="189" customFormat="1" ht="18" customHeight="1" x14ac:dyDescent="0.25">
      <c r="A87" s="182"/>
      <c r="B87" s="477" t="str">
        <f t="shared" si="16"/>
        <v>ECO2.1.7.2</v>
      </c>
      <c r="C87" s="363" t="s">
        <v>97</v>
      </c>
      <c r="D87" s="232" t="s">
        <v>489</v>
      </c>
      <c r="E87" s="594"/>
      <c r="F87" s="154" t="e">
        <f>VLOOKUP(B87,'Frame input-ark'!$B$1:$M$233,12,0)</f>
        <v>#N/A</v>
      </c>
      <c r="G87" s="38">
        <v>10</v>
      </c>
      <c r="H87" s="535"/>
      <c r="I87" s="277"/>
      <c r="J87" s="23"/>
      <c r="K87" s="71" t="e">
        <f t="shared" si="17"/>
        <v>#N/A</v>
      </c>
      <c r="L87" s="473"/>
      <c r="M87" s="515"/>
      <c r="N87" s="539"/>
      <c r="O87" s="537"/>
      <c r="P87" s="537"/>
      <c r="Q87" s="620"/>
      <c r="R87" s="191"/>
      <c r="S87" s="517"/>
      <c r="T87" s="518"/>
      <c r="U87" s="518"/>
      <c r="V87" s="518"/>
      <c r="W87" s="518"/>
      <c r="X87" s="518"/>
      <c r="Y87" s="519"/>
      <c r="Z87" s="185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</row>
    <row r="88" spans="1:47" s="189" customFormat="1" ht="18" customHeight="1" x14ac:dyDescent="0.25">
      <c r="A88" s="182"/>
      <c r="B88" s="477" t="str">
        <f t="shared" si="16"/>
        <v>ECO2.1.7.3</v>
      </c>
      <c r="C88" s="363" t="s">
        <v>98</v>
      </c>
      <c r="D88" s="232" t="s">
        <v>490</v>
      </c>
      <c r="E88" s="594"/>
      <c r="F88" s="154" t="e">
        <f>VLOOKUP(B88,'Frame input-ark'!$B$1:$M$233,12,0)</f>
        <v>#N/A</v>
      </c>
      <c r="G88" s="38">
        <v>10</v>
      </c>
      <c r="H88" s="535"/>
      <c r="I88" s="277"/>
      <c r="J88" s="23"/>
      <c r="K88" s="71" t="e">
        <f t="shared" si="17"/>
        <v>#N/A</v>
      </c>
      <c r="L88" s="473"/>
      <c r="M88" s="515"/>
      <c r="N88" s="539"/>
      <c r="O88" s="537"/>
      <c r="P88" s="537"/>
      <c r="Q88" s="620"/>
      <c r="R88" s="253"/>
      <c r="S88" s="517"/>
      <c r="T88" s="518"/>
      <c r="U88" s="518"/>
      <c r="V88" s="518"/>
      <c r="W88" s="518"/>
      <c r="X88" s="518"/>
      <c r="Y88" s="519"/>
      <c r="Z88" s="185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</row>
    <row r="89" spans="1:47" s="189" customFormat="1" ht="18" customHeight="1" x14ac:dyDescent="0.25">
      <c r="A89" s="182"/>
      <c r="B89" s="477" t="str">
        <f t="shared" si="16"/>
        <v>ECO2.1.7.4</v>
      </c>
      <c r="C89" s="364" t="s">
        <v>528</v>
      </c>
      <c r="D89" s="229" t="s">
        <v>491</v>
      </c>
      <c r="E89" s="595"/>
      <c r="F89" s="154" t="e">
        <f>VLOOKUP(B89,'Frame input-ark'!$B$1:$M$233,12,0)</f>
        <v>#N/A</v>
      </c>
      <c r="G89" s="38">
        <v>10</v>
      </c>
      <c r="H89" s="536"/>
      <c r="I89" s="278"/>
      <c r="J89" s="19"/>
      <c r="K89" s="72" t="e">
        <f t="shared" si="17"/>
        <v>#N/A</v>
      </c>
      <c r="L89" s="473"/>
      <c r="M89" s="515"/>
      <c r="N89" s="539"/>
      <c r="O89" s="537"/>
      <c r="P89" s="537"/>
      <c r="Q89" s="620"/>
      <c r="R89" s="191"/>
      <c r="S89" s="517"/>
      <c r="T89" s="518"/>
      <c r="U89" s="518"/>
      <c r="V89" s="518"/>
      <c r="W89" s="518"/>
      <c r="X89" s="518"/>
      <c r="Y89" s="519"/>
      <c r="Z89" s="185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</row>
    <row r="90" spans="1:47" s="189" customFormat="1" ht="18" customHeight="1" thickBot="1" x14ac:dyDescent="0.3">
      <c r="A90" s="182"/>
      <c r="B90" s="196" t="s">
        <v>33</v>
      </c>
      <c r="C90" s="521" t="s">
        <v>123</v>
      </c>
      <c r="D90" s="522"/>
      <c r="E90" s="151" t="e">
        <f>IF(SUM(F91:F97)&lt;AA90,0,IF(SUM(F91:F97)&gt;100,100,SUM(F91:F97)))</f>
        <v>#N/A</v>
      </c>
      <c r="F90" s="154"/>
      <c r="G90" s="30">
        <f>SUM(G91:G97)</f>
        <v>100</v>
      </c>
      <c r="H90" s="34">
        <v>2</v>
      </c>
      <c r="I90" s="297" t="e">
        <f>E90*H90</f>
        <v>#N/A</v>
      </c>
      <c r="J90" s="50">
        <f>G90*H90</f>
        <v>200</v>
      </c>
      <c r="K90" s="78" t="e">
        <f t="shared" ref="K90" si="18">ROUND(I90/J90,3)</f>
        <v>#N/A</v>
      </c>
      <c r="L90" s="75">
        <f>J90/N$78*P$78</f>
        <v>6.4285714285714279E-2</v>
      </c>
      <c r="M90" s="515"/>
      <c r="N90" s="539"/>
      <c r="O90" s="537"/>
      <c r="P90" s="537"/>
      <c r="Q90" s="620"/>
      <c r="R90" s="191"/>
      <c r="S90" s="517"/>
      <c r="T90" s="518"/>
      <c r="U90" s="518"/>
      <c r="V90" s="518"/>
      <c r="W90" s="518"/>
      <c r="X90" s="518"/>
      <c r="Y90" s="519"/>
      <c r="Z90" s="185"/>
      <c r="AA90" s="194">
        <v>20</v>
      </c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</row>
    <row r="91" spans="1:47" s="189" customFormat="1" ht="18" customHeight="1" x14ac:dyDescent="0.25">
      <c r="A91" s="182"/>
      <c r="B91" s="477" t="str">
        <f>_xlfn.CONCAT($B$90,".",C91)</f>
        <v>ECO2.2.1.1</v>
      </c>
      <c r="C91" s="190" t="s">
        <v>79</v>
      </c>
      <c r="D91" s="229" t="s">
        <v>243</v>
      </c>
      <c r="E91" s="528"/>
      <c r="F91" s="154" t="e">
        <f>VLOOKUP(B91,'Frame input-ark'!$B$1:$M$233,12,0)</f>
        <v>#N/A</v>
      </c>
      <c r="G91" s="38">
        <v>7.5</v>
      </c>
      <c r="H91" s="531"/>
      <c r="I91" s="277"/>
      <c r="J91" s="23"/>
      <c r="K91" s="71" t="e">
        <f>ROUND(F91/G91,3)</f>
        <v>#N/A</v>
      </c>
      <c r="L91" s="473"/>
      <c r="M91" s="515"/>
      <c r="N91" s="539"/>
      <c r="O91" s="537"/>
      <c r="P91" s="537"/>
      <c r="Q91" s="620"/>
      <c r="R91" s="191"/>
      <c r="S91" s="517"/>
      <c r="T91" s="518"/>
      <c r="U91" s="518"/>
      <c r="V91" s="518"/>
      <c r="W91" s="518"/>
      <c r="X91" s="518"/>
      <c r="Y91" s="519"/>
      <c r="Z91" s="185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</row>
    <row r="92" spans="1:47" s="189" customFormat="1" ht="18" customHeight="1" x14ac:dyDescent="0.25">
      <c r="A92" s="182"/>
      <c r="B92" s="477" t="str">
        <f t="shared" ref="B92:B97" si="19">_xlfn.CONCAT($B$90,".",C92)</f>
        <v>ECO2.2.1.2</v>
      </c>
      <c r="C92" s="190" t="s">
        <v>80</v>
      </c>
      <c r="D92" s="229" t="s">
        <v>485</v>
      </c>
      <c r="E92" s="529"/>
      <c r="F92" s="154" t="e">
        <f>VLOOKUP(B92,'Frame input-ark'!$B$1:$M$233,12,0)</f>
        <v>#N/A</v>
      </c>
      <c r="G92" s="38">
        <v>7.5</v>
      </c>
      <c r="H92" s="532"/>
      <c r="I92" s="277"/>
      <c r="J92" s="23"/>
      <c r="K92" s="71" t="e">
        <f>ROUND(F92/G92,3)</f>
        <v>#N/A</v>
      </c>
      <c r="L92" s="473"/>
      <c r="M92" s="515"/>
      <c r="N92" s="539"/>
      <c r="O92" s="537"/>
      <c r="P92" s="537"/>
      <c r="Q92" s="620"/>
      <c r="R92" s="191"/>
      <c r="S92" s="517"/>
      <c r="T92" s="518"/>
      <c r="U92" s="518"/>
      <c r="V92" s="518"/>
      <c r="W92" s="518"/>
      <c r="X92" s="518"/>
      <c r="Y92" s="519"/>
      <c r="Z92" s="185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</row>
    <row r="93" spans="1:47" s="189" customFormat="1" ht="18" customHeight="1" x14ac:dyDescent="0.25">
      <c r="A93" s="182"/>
      <c r="B93" s="477" t="str">
        <f t="shared" si="19"/>
        <v>ECO2.2.1.3</v>
      </c>
      <c r="C93" s="190" t="s">
        <v>81</v>
      </c>
      <c r="D93" s="229" t="s">
        <v>486</v>
      </c>
      <c r="E93" s="529"/>
      <c r="F93" s="154" t="e">
        <f>VLOOKUP(B93,'Frame input-ark'!$B$1:$M$233,12,0)</f>
        <v>#N/A</v>
      </c>
      <c r="G93" s="38">
        <v>5</v>
      </c>
      <c r="H93" s="532"/>
      <c r="I93" s="277"/>
      <c r="J93" s="23"/>
      <c r="K93" s="71" t="e">
        <f>ROUND(F93/G93,3)</f>
        <v>#N/A</v>
      </c>
      <c r="L93" s="473"/>
      <c r="M93" s="515"/>
      <c r="N93" s="539"/>
      <c r="O93" s="537"/>
      <c r="P93" s="537"/>
      <c r="Q93" s="620"/>
      <c r="R93" s="191"/>
      <c r="S93" s="517"/>
      <c r="T93" s="518"/>
      <c r="U93" s="518"/>
      <c r="V93" s="518"/>
      <c r="W93" s="518"/>
      <c r="X93" s="518"/>
      <c r="Y93" s="519"/>
      <c r="Z93" s="185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</row>
    <row r="94" spans="1:47" s="189" customFormat="1" ht="18" customHeight="1" x14ac:dyDescent="0.25">
      <c r="A94" s="182"/>
      <c r="B94" s="477" t="str">
        <f t="shared" si="19"/>
        <v>ECO2.2.2</v>
      </c>
      <c r="C94" s="190">
        <v>2</v>
      </c>
      <c r="D94" s="229" t="s">
        <v>461</v>
      </c>
      <c r="E94" s="529"/>
      <c r="F94" s="154" t="e">
        <f>VLOOKUP(B94,'Frame input-ark'!$B$1:$M$233,12,0)</f>
        <v>#N/A</v>
      </c>
      <c r="G94" s="38">
        <v>20</v>
      </c>
      <c r="H94" s="532"/>
      <c r="I94" s="277"/>
      <c r="J94" s="23"/>
      <c r="K94" s="71" t="e">
        <f>ROUND(F94/G94,3)</f>
        <v>#N/A</v>
      </c>
      <c r="L94" s="473"/>
      <c r="M94" s="515"/>
      <c r="N94" s="539"/>
      <c r="O94" s="537"/>
      <c r="P94" s="537"/>
      <c r="Q94" s="620"/>
      <c r="R94" s="191"/>
      <c r="S94" s="517"/>
      <c r="T94" s="518"/>
      <c r="U94" s="518"/>
      <c r="V94" s="518"/>
      <c r="W94" s="518"/>
      <c r="X94" s="518"/>
      <c r="Y94" s="519"/>
      <c r="Z94" s="185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</row>
    <row r="95" spans="1:47" s="189" customFormat="1" ht="18" customHeight="1" x14ac:dyDescent="0.25">
      <c r="A95" s="182"/>
      <c r="B95" s="477" t="str">
        <f t="shared" si="19"/>
        <v>ECO2.2.3</v>
      </c>
      <c r="C95" s="190">
        <v>3</v>
      </c>
      <c r="D95" s="229" t="s">
        <v>462</v>
      </c>
      <c r="E95" s="529"/>
      <c r="F95" s="154" t="e">
        <f>VLOOKUP(B95,'Frame input-ark'!$B$1:$M$233,12,0)</f>
        <v>#N/A</v>
      </c>
      <c r="G95" s="38">
        <v>30</v>
      </c>
      <c r="H95" s="532"/>
      <c r="I95" s="277"/>
      <c r="J95" s="23"/>
      <c r="K95" s="71" t="e">
        <f>ROUND(F95/G95,3)</f>
        <v>#N/A</v>
      </c>
      <c r="L95" s="473"/>
      <c r="M95" s="515"/>
      <c r="N95" s="539"/>
      <c r="O95" s="537"/>
      <c r="P95" s="537"/>
      <c r="Q95" s="620"/>
      <c r="R95" s="191"/>
      <c r="S95" s="517"/>
      <c r="T95" s="518"/>
      <c r="U95" s="518"/>
      <c r="V95" s="518"/>
      <c r="W95" s="518"/>
      <c r="X95" s="518"/>
      <c r="Y95" s="519"/>
      <c r="Z95" s="185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</row>
    <row r="96" spans="1:47" s="189" customFormat="1" ht="18" customHeight="1" x14ac:dyDescent="0.25">
      <c r="A96" s="182"/>
      <c r="B96" s="477" t="str">
        <f t="shared" si="19"/>
        <v>ECO2.2.4</v>
      </c>
      <c r="C96" s="190">
        <v>4</v>
      </c>
      <c r="D96" s="229" t="s">
        <v>384</v>
      </c>
      <c r="E96" s="529"/>
      <c r="F96" s="154" t="e">
        <f>VLOOKUP(B96,'Frame input-ark'!$B$1:$M$233,12,0)</f>
        <v>#N/A</v>
      </c>
      <c r="G96" s="266">
        <v>15</v>
      </c>
      <c r="H96" s="532"/>
      <c r="I96" s="277"/>
      <c r="J96" s="23"/>
      <c r="K96" s="71"/>
      <c r="L96" s="473"/>
      <c r="M96" s="515"/>
      <c r="N96" s="539"/>
      <c r="O96" s="537"/>
      <c r="P96" s="537"/>
      <c r="Q96" s="620"/>
      <c r="R96" s="271"/>
      <c r="S96" s="517"/>
      <c r="T96" s="518"/>
      <c r="U96" s="518"/>
      <c r="V96" s="518"/>
      <c r="W96" s="518"/>
      <c r="X96" s="518"/>
      <c r="Y96" s="519"/>
      <c r="Z96" s="185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</row>
    <row r="97" spans="1:47" s="189" customFormat="1" ht="18" customHeight="1" thickBot="1" x14ac:dyDescent="0.3">
      <c r="A97" s="182"/>
      <c r="B97" s="477" t="str">
        <f t="shared" si="19"/>
        <v>ECO2.2.5</v>
      </c>
      <c r="C97" s="190">
        <v>5</v>
      </c>
      <c r="D97" s="229" t="s">
        <v>385</v>
      </c>
      <c r="E97" s="565"/>
      <c r="F97" s="154" t="e">
        <f>VLOOKUP(B97,'Frame input-ark'!$B$1:$M$233,12,0)</f>
        <v>#N/A</v>
      </c>
      <c r="G97" s="150">
        <v>15</v>
      </c>
      <c r="H97" s="532"/>
      <c r="I97" s="277"/>
      <c r="J97" s="23"/>
      <c r="K97" s="71" t="e">
        <f>ROUND(F97/G97,3)</f>
        <v>#N/A</v>
      </c>
      <c r="L97" s="473"/>
      <c r="M97" s="515"/>
      <c r="N97" s="539"/>
      <c r="O97" s="537"/>
      <c r="P97" s="537"/>
      <c r="Q97" s="620"/>
      <c r="R97" s="191"/>
      <c r="S97" s="517"/>
      <c r="T97" s="518"/>
      <c r="U97" s="518"/>
      <c r="V97" s="518"/>
      <c r="W97" s="518"/>
      <c r="X97" s="518"/>
      <c r="Y97" s="519"/>
      <c r="Z97" s="185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</row>
    <row r="98" spans="1:47" s="189" customFormat="1" ht="18" customHeight="1" thickBot="1" x14ac:dyDescent="0.3">
      <c r="A98" s="79"/>
      <c r="B98" s="183" t="s">
        <v>34</v>
      </c>
      <c r="C98" s="572" t="s">
        <v>124</v>
      </c>
      <c r="D98" s="573"/>
      <c r="E98" s="151" t="e">
        <f>IF(SUM(F99:F104)&lt;AA98,0,IF(SUM(F99:F104)&gt;100,100,SUM(F99:F104)))</f>
        <v>#N/A</v>
      </c>
      <c r="F98" s="154"/>
      <c r="G98" s="31">
        <f>SUM(G99:G104)</f>
        <v>100</v>
      </c>
      <c r="H98" s="31">
        <v>5</v>
      </c>
      <c r="I98" s="275" t="e">
        <f>E98*H98</f>
        <v>#N/A</v>
      </c>
      <c r="J98" s="51">
        <f>G98*H98</f>
        <v>500</v>
      </c>
      <c r="K98" s="77" t="e">
        <f>ROUND(I98/J98,3)</f>
        <v>#N/A</v>
      </c>
      <c r="L98" s="75">
        <f>J98/N$98*P$98</f>
        <v>4.5000000000000005E-2</v>
      </c>
      <c r="M98" s="514" t="e">
        <f>SUM(I98:I191)</f>
        <v>#N/A</v>
      </c>
      <c r="N98" s="546">
        <f>SUM(J98:J191)</f>
        <v>2500</v>
      </c>
      <c r="O98" s="543" t="e">
        <f>M98/N98</f>
        <v>#N/A</v>
      </c>
      <c r="P98" s="553">
        <v>0.22500000000000001</v>
      </c>
      <c r="Q98" s="620"/>
      <c r="R98" s="191"/>
      <c r="S98" s="517"/>
      <c r="T98" s="518"/>
      <c r="U98" s="518"/>
      <c r="V98" s="518"/>
      <c r="W98" s="518"/>
      <c r="X98" s="518"/>
      <c r="Y98" s="519"/>
      <c r="Z98" s="185"/>
      <c r="AA98" s="194">
        <v>20</v>
      </c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</row>
    <row r="99" spans="1:47" s="189" customFormat="1" ht="18" customHeight="1" x14ac:dyDescent="0.25">
      <c r="A99" s="79"/>
      <c r="B99" s="477" t="str">
        <f>_xlfn.CONCAT($B$98,".",C99)</f>
        <v>SOC1.1.1</v>
      </c>
      <c r="C99" s="190">
        <v>1</v>
      </c>
      <c r="D99" s="229" t="s">
        <v>125</v>
      </c>
      <c r="E99" s="528"/>
      <c r="F99" s="154" t="e">
        <f>VLOOKUP(B99,'Frame input-ark'!$B$1:$M$233,12,0)</f>
        <v>#N/A</v>
      </c>
      <c r="G99" s="38">
        <v>30</v>
      </c>
      <c r="H99" s="563"/>
      <c r="I99" s="367"/>
      <c r="J99" s="18"/>
      <c r="K99" s="70" t="e">
        <f t="shared" ref="K99:K104" si="20">ROUND(F99/G99,3)</f>
        <v>#N/A</v>
      </c>
      <c r="L99" s="473"/>
      <c r="M99" s="515"/>
      <c r="N99" s="539"/>
      <c r="O99" s="544"/>
      <c r="P99" s="537"/>
      <c r="Q99" s="620"/>
      <c r="R99" s="191"/>
      <c r="S99" s="517"/>
      <c r="T99" s="518"/>
      <c r="U99" s="518"/>
      <c r="V99" s="518"/>
      <c r="W99" s="518"/>
      <c r="X99" s="518"/>
      <c r="Y99" s="519"/>
      <c r="Z99" s="185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</row>
    <row r="100" spans="1:47" s="189" customFormat="1" ht="18" customHeight="1" x14ac:dyDescent="0.25">
      <c r="A100" s="79"/>
      <c r="B100" s="477" t="str">
        <f t="shared" ref="B100:B104" si="21">_xlfn.CONCAT($B$98,".",C100)</f>
        <v>SOC1.1.2</v>
      </c>
      <c r="C100" s="190">
        <v>2</v>
      </c>
      <c r="D100" s="229" t="s">
        <v>126</v>
      </c>
      <c r="E100" s="529"/>
      <c r="F100" s="154" t="e">
        <f>VLOOKUP(B100,'Frame input-ark'!$B$1:$M$233,12,0)</f>
        <v>#N/A</v>
      </c>
      <c r="G100" s="38">
        <v>10</v>
      </c>
      <c r="H100" s="563"/>
      <c r="I100" s="368"/>
      <c r="J100" s="23"/>
      <c r="K100" s="71" t="e">
        <f t="shared" si="20"/>
        <v>#N/A</v>
      </c>
      <c r="L100" s="473"/>
      <c r="M100" s="515"/>
      <c r="N100" s="539"/>
      <c r="O100" s="544"/>
      <c r="P100" s="537"/>
      <c r="Q100" s="620"/>
      <c r="R100" s="191"/>
      <c r="S100" s="517"/>
      <c r="T100" s="518"/>
      <c r="U100" s="518"/>
      <c r="V100" s="518"/>
      <c r="W100" s="518"/>
      <c r="X100" s="518"/>
      <c r="Y100" s="519"/>
      <c r="Z100" s="185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</row>
    <row r="101" spans="1:47" s="189" customFormat="1" ht="25.5" x14ac:dyDescent="0.25">
      <c r="A101" s="79"/>
      <c r="B101" s="477" t="str">
        <f t="shared" si="21"/>
        <v>SOC1.1.3</v>
      </c>
      <c r="C101" s="200">
        <v>3</v>
      </c>
      <c r="D101" s="229" t="s">
        <v>512</v>
      </c>
      <c r="E101" s="529"/>
      <c r="F101" s="154" t="e">
        <f>VLOOKUP(B101,'Frame input-ark'!$B$1:$M$233,12,0)</f>
        <v>#N/A</v>
      </c>
      <c r="G101" s="38">
        <v>10</v>
      </c>
      <c r="H101" s="563"/>
      <c r="I101" s="368"/>
      <c r="J101" s="23"/>
      <c r="K101" s="71" t="e">
        <f t="shared" si="20"/>
        <v>#N/A</v>
      </c>
      <c r="L101" s="473"/>
      <c r="M101" s="515"/>
      <c r="N101" s="539"/>
      <c r="O101" s="544"/>
      <c r="P101" s="537"/>
      <c r="Q101" s="620"/>
      <c r="R101" s="191"/>
      <c r="S101" s="517"/>
      <c r="T101" s="518"/>
      <c r="U101" s="518"/>
      <c r="V101" s="518"/>
      <c r="W101" s="518"/>
      <c r="X101" s="518"/>
      <c r="Y101" s="519"/>
      <c r="Z101" s="185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</row>
    <row r="102" spans="1:47" s="189" customFormat="1" ht="18" customHeight="1" x14ac:dyDescent="0.25">
      <c r="A102" s="79"/>
      <c r="B102" s="477" t="str">
        <f t="shared" si="21"/>
        <v>SOC1.1.4</v>
      </c>
      <c r="C102" s="200">
        <v>4</v>
      </c>
      <c r="D102" s="232" t="s">
        <v>129</v>
      </c>
      <c r="E102" s="529"/>
      <c r="F102" s="154" t="e">
        <f>VLOOKUP(B102,'Frame input-ark'!$B$1:$M$233,12,0)</f>
        <v>#N/A</v>
      </c>
      <c r="G102" s="38">
        <v>30</v>
      </c>
      <c r="H102" s="563"/>
      <c r="I102" s="368"/>
      <c r="J102" s="23"/>
      <c r="K102" s="71" t="e">
        <f t="shared" si="20"/>
        <v>#N/A</v>
      </c>
      <c r="L102" s="473"/>
      <c r="M102" s="515"/>
      <c r="N102" s="539"/>
      <c r="O102" s="544"/>
      <c r="P102" s="537"/>
      <c r="Q102" s="620"/>
      <c r="R102" s="191"/>
      <c r="S102" s="517"/>
      <c r="T102" s="518"/>
      <c r="U102" s="518"/>
      <c r="V102" s="518"/>
      <c r="W102" s="518"/>
      <c r="X102" s="518"/>
      <c r="Y102" s="519"/>
      <c r="Z102" s="185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</row>
    <row r="103" spans="1:47" s="189" customFormat="1" ht="18" customHeight="1" x14ac:dyDescent="0.25">
      <c r="A103" s="79"/>
      <c r="B103" s="477" t="str">
        <f t="shared" si="21"/>
        <v>SOC1.1.5</v>
      </c>
      <c r="C103" s="200">
        <v>5</v>
      </c>
      <c r="D103" s="232" t="s">
        <v>130</v>
      </c>
      <c r="E103" s="529"/>
      <c r="F103" s="154" t="e">
        <f>VLOOKUP(B103,'Frame input-ark'!$B$1:$M$233,12,0)</f>
        <v>#N/A</v>
      </c>
      <c r="G103" s="38">
        <v>10</v>
      </c>
      <c r="H103" s="563"/>
      <c r="I103" s="368"/>
      <c r="J103" s="23"/>
      <c r="K103" s="71" t="e">
        <f t="shared" si="20"/>
        <v>#N/A</v>
      </c>
      <c r="L103" s="473"/>
      <c r="M103" s="515"/>
      <c r="N103" s="539"/>
      <c r="O103" s="544"/>
      <c r="P103" s="537"/>
      <c r="Q103" s="620"/>
      <c r="R103" s="191"/>
      <c r="S103" s="517"/>
      <c r="T103" s="518"/>
      <c r="U103" s="518"/>
      <c r="V103" s="518"/>
      <c r="W103" s="518"/>
      <c r="X103" s="518"/>
      <c r="Y103" s="519"/>
      <c r="Z103" s="185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</row>
    <row r="104" spans="1:47" s="189" customFormat="1" ht="25.5" x14ac:dyDescent="0.25">
      <c r="A104" s="79"/>
      <c r="B104" s="477" t="str">
        <f t="shared" si="21"/>
        <v>SOC1.1.6</v>
      </c>
      <c r="C104" s="190">
        <v>6</v>
      </c>
      <c r="D104" s="229" t="s">
        <v>131</v>
      </c>
      <c r="E104" s="530"/>
      <c r="F104" s="154" t="e">
        <f>VLOOKUP(B104,'Frame input-ark'!$B$1:$M$233,12,0)</f>
        <v>#N/A</v>
      </c>
      <c r="G104" s="38">
        <v>10</v>
      </c>
      <c r="H104" s="563"/>
      <c r="I104" s="286"/>
      <c r="J104" s="19"/>
      <c r="K104" s="72" t="e">
        <f t="shared" si="20"/>
        <v>#N/A</v>
      </c>
      <c r="L104" s="473"/>
      <c r="M104" s="515"/>
      <c r="N104" s="539"/>
      <c r="O104" s="544"/>
      <c r="P104" s="537"/>
      <c r="Q104" s="620"/>
      <c r="R104" s="191"/>
      <c r="S104" s="517"/>
      <c r="T104" s="518"/>
      <c r="U104" s="518"/>
      <c r="V104" s="518"/>
      <c r="W104" s="518"/>
      <c r="X104" s="518"/>
      <c r="Y104" s="519"/>
      <c r="Z104" s="185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</row>
    <row r="105" spans="1:47" s="189" customFormat="1" ht="33.75" customHeight="1" thickBot="1" x14ac:dyDescent="0.3">
      <c r="A105" s="79"/>
      <c r="B105" s="196" t="s">
        <v>35</v>
      </c>
      <c r="C105" s="521" t="s">
        <v>133</v>
      </c>
      <c r="D105" s="522"/>
      <c r="E105" s="151" t="e">
        <f>IF(SUM(F106:F107)&lt;AA105,0,IF(SUM(F106:F107)&gt;100,100,SUM(F106:F107)))</f>
        <v>#N/A</v>
      </c>
      <c r="F105" s="154"/>
      <c r="G105" s="34">
        <v>100</v>
      </c>
      <c r="H105" s="30">
        <v>3</v>
      </c>
      <c r="I105" s="297" t="e">
        <f>E105*H105</f>
        <v>#N/A</v>
      </c>
      <c r="J105" s="298">
        <f>G105*H105</f>
        <v>300</v>
      </c>
      <c r="K105" s="69" t="e">
        <f>ROUND(I105/J105,3)</f>
        <v>#N/A</v>
      </c>
      <c r="L105" s="75">
        <f>J105/N$98*P$98</f>
        <v>2.7E-2</v>
      </c>
      <c r="M105" s="515"/>
      <c r="N105" s="539"/>
      <c r="O105" s="544"/>
      <c r="P105" s="537"/>
      <c r="Q105" s="620"/>
      <c r="R105" s="191"/>
      <c r="S105" s="517"/>
      <c r="T105" s="518"/>
      <c r="U105" s="518"/>
      <c r="V105" s="518"/>
      <c r="W105" s="518"/>
      <c r="X105" s="518"/>
      <c r="Y105" s="519"/>
      <c r="Z105" s="185"/>
      <c r="AA105" s="194">
        <v>20</v>
      </c>
      <c r="AB105" s="622" t="s">
        <v>542</v>
      </c>
      <c r="AC105" s="623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</row>
    <row r="106" spans="1:47" s="189" customFormat="1" ht="18" customHeight="1" x14ac:dyDescent="0.25">
      <c r="A106" s="79"/>
      <c r="B106" s="477" t="str">
        <f>_xlfn.CONCAT($B$105,".",C106)</f>
        <v>SOC1.2.1</v>
      </c>
      <c r="C106" s="190">
        <v>1</v>
      </c>
      <c r="D106" s="233" t="s">
        <v>134</v>
      </c>
      <c r="E106" s="563"/>
      <c r="F106" s="154" t="e">
        <f>VLOOKUP(B106,'Frame input-ark'!$B$1:$M$233,12,0)</f>
        <v>#N/A</v>
      </c>
      <c r="G106" s="38">
        <v>50</v>
      </c>
      <c r="H106" s="550"/>
      <c r="I106" s="280"/>
      <c r="J106" s="73"/>
      <c r="K106" s="71" t="e">
        <f>ROUND(F106/G106,3)</f>
        <v>#N/A</v>
      </c>
      <c r="L106" s="473"/>
      <c r="M106" s="515"/>
      <c r="N106" s="539"/>
      <c r="O106" s="544"/>
      <c r="P106" s="537"/>
      <c r="Q106" s="620"/>
      <c r="R106" s="191"/>
      <c r="S106" s="517"/>
      <c r="T106" s="518"/>
      <c r="U106" s="518"/>
      <c r="V106" s="518"/>
      <c r="W106" s="518"/>
      <c r="X106" s="518"/>
      <c r="Y106" s="519"/>
      <c r="Z106" s="185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</row>
    <row r="107" spans="1:47" s="189" customFormat="1" ht="18" customHeight="1" x14ac:dyDescent="0.25">
      <c r="A107" s="79"/>
      <c r="B107" s="477" t="str">
        <f>_xlfn.CONCAT($B$105,".",C107)</f>
        <v>SOC1.2.2</v>
      </c>
      <c r="C107" s="190">
        <v>2</v>
      </c>
      <c r="D107" s="233" t="s">
        <v>135</v>
      </c>
      <c r="E107" s="563"/>
      <c r="F107" s="154" t="e">
        <f>VLOOKUP(B107,'Frame input-ark'!$B$1:$M$233,12,0)</f>
        <v>#N/A</v>
      </c>
      <c r="G107" s="38">
        <v>50</v>
      </c>
      <c r="H107" s="550"/>
      <c r="I107" s="281"/>
      <c r="J107" s="80"/>
      <c r="K107" s="71" t="e">
        <f>ROUND(F107/G107,3)</f>
        <v>#N/A</v>
      </c>
      <c r="L107" s="473"/>
      <c r="M107" s="515"/>
      <c r="N107" s="539"/>
      <c r="O107" s="544"/>
      <c r="P107" s="537"/>
      <c r="Q107" s="620"/>
      <c r="R107" s="191"/>
      <c r="S107" s="517"/>
      <c r="T107" s="518"/>
      <c r="U107" s="518"/>
      <c r="V107" s="518"/>
      <c r="W107" s="518"/>
      <c r="X107" s="518"/>
      <c r="Y107" s="519"/>
      <c r="Z107" s="185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</row>
    <row r="108" spans="1:47" s="189" customFormat="1" ht="18" customHeight="1" thickBot="1" x14ac:dyDescent="0.3">
      <c r="A108" s="79"/>
      <c r="B108" s="193" t="s">
        <v>36</v>
      </c>
      <c r="C108" s="547" t="s">
        <v>136</v>
      </c>
      <c r="D108" s="548"/>
      <c r="E108" s="151" t="e">
        <f>IF(SUM(F109:F115)&lt;AA108,0,IF(SUM(F109:F115)&gt;100,100,SUM(F109:F115)))</f>
        <v>#N/A</v>
      </c>
      <c r="F108" s="154"/>
      <c r="G108" s="30">
        <f>SUM(G109:G115)</f>
        <v>100</v>
      </c>
      <c r="H108" s="34">
        <v>3</v>
      </c>
      <c r="I108" s="297" t="e">
        <f>E108*H108</f>
        <v>#N/A</v>
      </c>
      <c r="J108" s="50">
        <f>G108*H108</f>
        <v>300</v>
      </c>
      <c r="K108" s="69" t="e">
        <f>ROUND(I108/J108,3)</f>
        <v>#N/A</v>
      </c>
      <c r="L108" s="75">
        <f>J108/N$98*P$98</f>
        <v>2.7E-2</v>
      </c>
      <c r="M108" s="515"/>
      <c r="N108" s="539"/>
      <c r="O108" s="544"/>
      <c r="P108" s="537"/>
      <c r="Q108" s="620"/>
      <c r="R108" s="253"/>
      <c r="S108" s="517"/>
      <c r="T108" s="518"/>
      <c r="U108" s="518"/>
      <c r="V108" s="518"/>
      <c r="W108" s="518"/>
      <c r="X108" s="518"/>
      <c r="Y108" s="519"/>
      <c r="Z108" s="185"/>
      <c r="AA108" s="194">
        <v>30</v>
      </c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</row>
    <row r="109" spans="1:47" s="189" customFormat="1" ht="18" customHeight="1" x14ac:dyDescent="0.25">
      <c r="A109" s="79"/>
      <c r="B109" s="477" t="str">
        <f>_xlfn.CONCAT($B$108,".",C109)</f>
        <v>SOC1.4.1</v>
      </c>
      <c r="C109" s="190">
        <v>1</v>
      </c>
      <c r="D109" s="229" t="s">
        <v>137</v>
      </c>
      <c r="E109" s="528"/>
      <c r="F109" s="154" t="e">
        <f>VLOOKUP(B109,'Frame input-ark'!$B$1:$M$233,12,0)</f>
        <v>#N/A</v>
      </c>
      <c r="G109" s="38">
        <v>16</v>
      </c>
      <c r="H109" s="531"/>
      <c r="I109" s="276"/>
      <c r="J109" s="18"/>
      <c r="K109" s="71" t="e">
        <f t="shared" ref="K109:K115" si="22">ROUND(F109/G109,3)</f>
        <v>#N/A</v>
      </c>
      <c r="L109" s="473"/>
      <c r="M109" s="515"/>
      <c r="N109" s="539"/>
      <c r="O109" s="544"/>
      <c r="P109" s="537"/>
      <c r="Q109" s="620"/>
      <c r="R109" s="253"/>
      <c r="S109" s="517"/>
      <c r="T109" s="518"/>
      <c r="U109" s="518"/>
      <c r="V109" s="518"/>
      <c r="W109" s="518"/>
      <c r="X109" s="518"/>
      <c r="Y109" s="519"/>
      <c r="Z109" s="185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</row>
    <row r="110" spans="1:47" s="189" customFormat="1" ht="18" customHeight="1" x14ac:dyDescent="0.25">
      <c r="A110" s="79"/>
      <c r="B110" s="477" t="str">
        <f t="shared" ref="B110:B115" si="23">_xlfn.CONCAT($B$108,".",C110)</f>
        <v>SOC1.4.2</v>
      </c>
      <c r="C110" s="190">
        <v>2</v>
      </c>
      <c r="D110" s="229" t="s">
        <v>320</v>
      </c>
      <c r="E110" s="529"/>
      <c r="F110" s="154" t="e">
        <f>VLOOKUP(B110,'Frame input-ark'!$B$1:$M$233,12,0)</f>
        <v>#N/A</v>
      </c>
      <c r="G110" s="38">
        <v>20</v>
      </c>
      <c r="H110" s="532"/>
      <c r="I110" s="277"/>
      <c r="J110" s="23"/>
      <c r="K110" s="71" t="e">
        <f t="shared" si="22"/>
        <v>#N/A</v>
      </c>
      <c r="L110" s="473"/>
      <c r="M110" s="515"/>
      <c r="N110" s="539"/>
      <c r="O110" s="544"/>
      <c r="P110" s="537"/>
      <c r="Q110" s="620"/>
      <c r="R110" s="253"/>
      <c r="S110" s="517"/>
      <c r="T110" s="518"/>
      <c r="U110" s="518"/>
      <c r="V110" s="518"/>
      <c r="W110" s="518"/>
      <c r="X110" s="518"/>
      <c r="Y110" s="519"/>
      <c r="Z110" s="185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</row>
    <row r="111" spans="1:47" s="189" customFormat="1" ht="18" customHeight="1" x14ac:dyDescent="0.25">
      <c r="A111" s="79"/>
      <c r="B111" s="477" t="str">
        <f t="shared" si="23"/>
        <v>SOC1.4.3</v>
      </c>
      <c r="C111" s="190">
        <v>3</v>
      </c>
      <c r="D111" s="229" t="s">
        <v>138</v>
      </c>
      <c r="E111" s="529"/>
      <c r="F111" s="154" t="e">
        <f>VLOOKUP(B111,'Frame input-ark'!$B$1:$M$233,12,0)</f>
        <v>#N/A</v>
      </c>
      <c r="G111" s="38">
        <v>16</v>
      </c>
      <c r="H111" s="532"/>
      <c r="I111" s="277"/>
      <c r="J111" s="23"/>
      <c r="K111" s="71" t="e">
        <f t="shared" si="22"/>
        <v>#N/A</v>
      </c>
      <c r="L111" s="473"/>
      <c r="M111" s="515"/>
      <c r="N111" s="539"/>
      <c r="O111" s="544"/>
      <c r="P111" s="537"/>
      <c r="Q111" s="620"/>
      <c r="R111" s="191"/>
      <c r="S111" s="517"/>
      <c r="T111" s="518"/>
      <c r="U111" s="518"/>
      <c r="V111" s="518"/>
      <c r="W111" s="518"/>
      <c r="X111" s="518"/>
      <c r="Y111" s="519"/>
      <c r="Z111" s="185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</row>
    <row r="112" spans="1:47" s="189" customFormat="1" ht="18" customHeight="1" x14ac:dyDescent="0.25">
      <c r="A112" s="79"/>
      <c r="B112" s="477" t="str">
        <f t="shared" si="23"/>
        <v>SOC1.4.4</v>
      </c>
      <c r="C112" s="190">
        <v>4</v>
      </c>
      <c r="D112" s="229" t="s">
        <v>321</v>
      </c>
      <c r="E112" s="529"/>
      <c r="F112" s="154" t="e">
        <f>VLOOKUP(B112,'Frame input-ark'!$B$1:$M$233,12,0)</f>
        <v>#N/A</v>
      </c>
      <c r="G112" s="38">
        <v>16</v>
      </c>
      <c r="H112" s="532"/>
      <c r="I112" s="277"/>
      <c r="J112" s="23"/>
      <c r="K112" s="71" t="e">
        <f t="shared" si="22"/>
        <v>#N/A</v>
      </c>
      <c r="L112" s="473"/>
      <c r="M112" s="515"/>
      <c r="N112" s="539"/>
      <c r="O112" s="544"/>
      <c r="P112" s="537"/>
      <c r="Q112" s="620"/>
      <c r="R112" s="253"/>
      <c r="S112" s="517"/>
      <c r="T112" s="518"/>
      <c r="U112" s="518"/>
      <c r="V112" s="518"/>
      <c r="W112" s="518"/>
      <c r="X112" s="518"/>
      <c r="Y112" s="519"/>
      <c r="Z112" s="185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</row>
    <row r="113" spans="1:47" s="189" customFormat="1" ht="18" customHeight="1" x14ac:dyDescent="0.25">
      <c r="A113" s="79"/>
      <c r="B113" s="477" t="str">
        <f t="shared" si="23"/>
        <v>SOC1.4.5</v>
      </c>
      <c r="C113" s="190">
        <v>5</v>
      </c>
      <c r="D113" s="229" t="s">
        <v>524</v>
      </c>
      <c r="E113" s="529"/>
      <c r="F113" s="154" t="e">
        <f>VLOOKUP(B113,'Frame input-ark'!$B$1:$M$233,12,0)</f>
        <v>#N/A</v>
      </c>
      <c r="G113" s="38">
        <v>6</v>
      </c>
      <c r="H113" s="532"/>
      <c r="I113" s="277"/>
      <c r="J113" s="23"/>
      <c r="K113" s="71" t="e">
        <f t="shared" si="22"/>
        <v>#N/A</v>
      </c>
      <c r="L113" s="473"/>
      <c r="M113" s="515"/>
      <c r="N113" s="539"/>
      <c r="O113" s="544"/>
      <c r="P113" s="537"/>
      <c r="Q113" s="620"/>
      <c r="R113" s="253"/>
      <c r="S113" s="517"/>
      <c r="T113" s="518"/>
      <c r="U113" s="518"/>
      <c r="V113" s="518"/>
      <c r="W113" s="518"/>
      <c r="X113" s="518"/>
      <c r="Y113" s="519"/>
      <c r="Z113" s="185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</row>
    <row r="114" spans="1:47" s="189" customFormat="1" ht="18" customHeight="1" x14ac:dyDescent="0.25">
      <c r="A114" s="79"/>
      <c r="B114" s="477" t="str">
        <f t="shared" si="23"/>
        <v>SOC1.4.6</v>
      </c>
      <c r="C114" s="190">
        <v>6</v>
      </c>
      <c r="D114" s="229" t="s">
        <v>324</v>
      </c>
      <c r="E114" s="529"/>
      <c r="F114" s="154" t="e">
        <f>VLOOKUP(B114,'Frame input-ark'!$B$1:$M$233,12,0)</f>
        <v>#N/A</v>
      </c>
      <c r="G114" s="38">
        <v>10</v>
      </c>
      <c r="H114" s="532"/>
      <c r="I114" s="277"/>
      <c r="J114" s="23"/>
      <c r="K114" s="71" t="e">
        <f t="shared" si="22"/>
        <v>#N/A</v>
      </c>
      <c r="L114" s="473"/>
      <c r="M114" s="515"/>
      <c r="N114" s="539"/>
      <c r="O114" s="544"/>
      <c r="P114" s="537"/>
      <c r="Q114" s="620"/>
      <c r="R114" s="253"/>
      <c r="S114" s="517"/>
      <c r="T114" s="518"/>
      <c r="U114" s="518"/>
      <c r="V114" s="518"/>
      <c r="W114" s="518"/>
      <c r="X114" s="518"/>
      <c r="Y114" s="519"/>
      <c r="Z114" s="185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</row>
    <row r="115" spans="1:47" s="189" customFormat="1" ht="18" customHeight="1" x14ac:dyDescent="0.25">
      <c r="A115" s="79"/>
      <c r="B115" s="477" t="str">
        <f t="shared" si="23"/>
        <v>SOC1.4.7</v>
      </c>
      <c r="C115" s="190">
        <v>7</v>
      </c>
      <c r="D115" s="229" t="s">
        <v>139</v>
      </c>
      <c r="E115" s="530"/>
      <c r="F115" s="154" t="e">
        <f>VLOOKUP(B115,'Frame input-ark'!$B$1:$M$233,12,0)</f>
        <v>#N/A</v>
      </c>
      <c r="G115" s="38">
        <v>16</v>
      </c>
      <c r="H115" s="533"/>
      <c r="I115" s="286"/>
      <c r="J115" s="19"/>
      <c r="K115" s="72" t="e">
        <f t="shared" si="22"/>
        <v>#N/A</v>
      </c>
      <c r="L115" s="473"/>
      <c r="M115" s="515"/>
      <c r="N115" s="539"/>
      <c r="O115" s="544"/>
      <c r="P115" s="537"/>
      <c r="Q115" s="620"/>
      <c r="R115" s="191"/>
      <c r="S115" s="517"/>
      <c r="T115" s="518"/>
      <c r="U115" s="518"/>
      <c r="V115" s="518"/>
      <c r="W115" s="518"/>
      <c r="X115" s="518"/>
      <c r="Y115" s="519"/>
      <c r="Z115" s="185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</row>
    <row r="116" spans="1:47" s="189" customFormat="1" ht="18" customHeight="1" thickBot="1" x14ac:dyDescent="0.3">
      <c r="A116" s="79"/>
      <c r="B116" s="193" t="s">
        <v>37</v>
      </c>
      <c r="C116" s="547" t="s">
        <v>140</v>
      </c>
      <c r="D116" s="548"/>
      <c r="E116" s="151" t="e">
        <f>IF(SUM(F117:F122)&lt;AA116,0,IF(SUM(F117:F122)&gt;100,100,SUM(F117:F122)))</f>
        <v>#N/A</v>
      </c>
      <c r="F116" s="154"/>
      <c r="G116" s="30">
        <f>SUM(G117:G122)</f>
        <v>100</v>
      </c>
      <c r="H116" s="34">
        <v>2</v>
      </c>
      <c r="I116" s="297" t="e">
        <f>E116*H116</f>
        <v>#N/A</v>
      </c>
      <c r="J116" s="298">
        <f>G116*H116</f>
        <v>200</v>
      </c>
      <c r="K116" s="69" t="e">
        <f>ROUND(I116/J116,3)</f>
        <v>#N/A</v>
      </c>
      <c r="L116" s="75">
        <f>J116/N$98*P$98</f>
        <v>1.8000000000000002E-2</v>
      </c>
      <c r="M116" s="515"/>
      <c r="N116" s="539"/>
      <c r="O116" s="544"/>
      <c r="P116" s="537"/>
      <c r="Q116" s="620"/>
      <c r="R116" s="191"/>
      <c r="S116" s="517"/>
      <c r="T116" s="518"/>
      <c r="U116" s="518"/>
      <c r="V116" s="518"/>
      <c r="W116" s="518"/>
      <c r="X116" s="518"/>
      <c r="Y116" s="519"/>
      <c r="Z116" s="185"/>
      <c r="AA116" s="194">
        <v>14</v>
      </c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</row>
    <row r="117" spans="1:47" s="189" customFormat="1" ht="18" customHeight="1" x14ac:dyDescent="0.25">
      <c r="A117" s="79"/>
      <c r="B117" s="477" t="str">
        <f>_xlfn.CONCAT($B$116,".",C117)</f>
        <v>SOC1.5.1</v>
      </c>
      <c r="C117" s="190">
        <v>1</v>
      </c>
      <c r="D117" s="229" t="s">
        <v>141</v>
      </c>
      <c r="E117" s="528"/>
      <c r="F117" s="154" t="e">
        <f>VLOOKUP(B117,'Frame input-ark'!$B$1:$M$233,12,0)</f>
        <v>#N/A</v>
      </c>
      <c r="G117" s="38">
        <v>20</v>
      </c>
      <c r="H117" s="531"/>
      <c r="I117" s="276"/>
      <c r="J117" s="18"/>
      <c r="K117" s="71" t="e">
        <f t="shared" ref="K117:K122" si="24">ROUND(F117/G117,3)</f>
        <v>#N/A</v>
      </c>
      <c r="L117" s="473"/>
      <c r="M117" s="515"/>
      <c r="N117" s="539"/>
      <c r="O117" s="544"/>
      <c r="P117" s="537"/>
      <c r="Q117" s="620"/>
      <c r="R117" s="191"/>
      <c r="S117" s="517"/>
      <c r="T117" s="518"/>
      <c r="U117" s="518"/>
      <c r="V117" s="518"/>
      <c r="W117" s="518"/>
      <c r="X117" s="518"/>
      <c r="Y117" s="519"/>
      <c r="Z117" s="185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</row>
    <row r="118" spans="1:47" s="189" customFormat="1" ht="18" customHeight="1" x14ac:dyDescent="0.25">
      <c r="A118" s="79"/>
      <c r="B118" s="477" t="str">
        <f t="shared" ref="B118:B122" si="25">_xlfn.CONCAT($B$116,".",C118)</f>
        <v>SOC1.5.2</v>
      </c>
      <c r="C118" s="190">
        <v>2</v>
      </c>
      <c r="D118" s="229" t="s">
        <v>142</v>
      </c>
      <c r="E118" s="529"/>
      <c r="F118" s="154" t="e">
        <f>VLOOKUP(B118,'Frame input-ark'!$B$1:$M$233,12,0)</f>
        <v>#N/A</v>
      </c>
      <c r="G118" s="38">
        <v>20</v>
      </c>
      <c r="H118" s="532"/>
      <c r="I118" s="277"/>
      <c r="J118" s="23"/>
      <c r="K118" s="71" t="e">
        <f t="shared" si="24"/>
        <v>#N/A</v>
      </c>
      <c r="L118" s="473"/>
      <c r="M118" s="515"/>
      <c r="N118" s="539"/>
      <c r="O118" s="544"/>
      <c r="P118" s="537"/>
      <c r="Q118" s="620"/>
      <c r="R118" s="191"/>
      <c r="S118" s="517"/>
      <c r="T118" s="518"/>
      <c r="U118" s="518"/>
      <c r="V118" s="518"/>
      <c r="W118" s="518"/>
      <c r="X118" s="518"/>
      <c r="Y118" s="519"/>
      <c r="Z118" s="185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</row>
    <row r="119" spans="1:47" s="189" customFormat="1" ht="18" customHeight="1" x14ac:dyDescent="0.25">
      <c r="A119" s="79"/>
      <c r="B119" s="477" t="str">
        <f t="shared" si="25"/>
        <v>SOC1.5.3</v>
      </c>
      <c r="C119" s="190">
        <v>3</v>
      </c>
      <c r="D119" s="229" t="s">
        <v>521</v>
      </c>
      <c r="E119" s="529"/>
      <c r="F119" s="154" t="e">
        <f>VLOOKUP(B119,'Frame input-ark'!$B$1:$M$233,12,0)</f>
        <v>#N/A</v>
      </c>
      <c r="G119" s="38">
        <v>15</v>
      </c>
      <c r="H119" s="532"/>
      <c r="I119" s="277"/>
      <c r="J119" s="23"/>
      <c r="K119" s="71" t="e">
        <f t="shared" si="24"/>
        <v>#N/A</v>
      </c>
      <c r="L119" s="473"/>
      <c r="M119" s="515"/>
      <c r="N119" s="539"/>
      <c r="O119" s="544"/>
      <c r="P119" s="537"/>
      <c r="Q119" s="620"/>
      <c r="R119" s="253"/>
      <c r="S119" s="517"/>
      <c r="T119" s="518"/>
      <c r="U119" s="518"/>
      <c r="V119" s="518"/>
      <c r="W119" s="518"/>
      <c r="X119" s="518"/>
      <c r="Y119" s="519"/>
      <c r="Z119" s="185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</row>
    <row r="120" spans="1:47" s="189" customFormat="1" ht="18" customHeight="1" x14ac:dyDescent="0.25">
      <c r="A120" s="79"/>
      <c r="B120" s="477" t="str">
        <f t="shared" si="25"/>
        <v>SOC1.5.4</v>
      </c>
      <c r="C120" s="190">
        <v>4</v>
      </c>
      <c r="D120" s="229" t="s">
        <v>326</v>
      </c>
      <c r="E120" s="529"/>
      <c r="F120" s="154" t="e">
        <f>VLOOKUP(B120,'Frame input-ark'!$B$1:$M$233,12,0)</f>
        <v>#N/A</v>
      </c>
      <c r="G120" s="38">
        <v>15</v>
      </c>
      <c r="H120" s="532"/>
      <c r="I120" s="277"/>
      <c r="J120" s="23"/>
      <c r="K120" s="71" t="e">
        <f t="shared" si="24"/>
        <v>#N/A</v>
      </c>
      <c r="L120" s="473"/>
      <c r="M120" s="515"/>
      <c r="N120" s="539"/>
      <c r="O120" s="544"/>
      <c r="P120" s="537"/>
      <c r="Q120" s="620"/>
      <c r="R120" s="253"/>
      <c r="S120" s="517"/>
      <c r="T120" s="518"/>
      <c r="U120" s="518"/>
      <c r="V120" s="518"/>
      <c r="W120" s="518"/>
      <c r="X120" s="518"/>
      <c r="Y120" s="519"/>
      <c r="Z120" s="185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</row>
    <row r="121" spans="1:47" s="189" customFormat="1" ht="18" customHeight="1" x14ac:dyDescent="0.25">
      <c r="A121" s="79"/>
      <c r="B121" s="477" t="str">
        <f t="shared" si="25"/>
        <v>SOC1.5.5</v>
      </c>
      <c r="C121" s="190">
        <v>5</v>
      </c>
      <c r="D121" s="229" t="s">
        <v>143</v>
      </c>
      <c r="E121" s="529"/>
      <c r="F121" s="154" t="e">
        <f>VLOOKUP(B121,'Frame input-ark'!$B$1:$M$233,12,0)</f>
        <v>#N/A</v>
      </c>
      <c r="G121" s="38">
        <v>15</v>
      </c>
      <c r="H121" s="532"/>
      <c r="I121" s="277"/>
      <c r="J121" s="23"/>
      <c r="K121" s="71" t="e">
        <f t="shared" si="24"/>
        <v>#N/A</v>
      </c>
      <c r="L121" s="473"/>
      <c r="M121" s="515"/>
      <c r="N121" s="539"/>
      <c r="O121" s="544"/>
      <c r="P121" s="537"/>
      <c r="Q121" s="620"/>
      <c r="R121" s="191"/>
      <c r="S121" s="517"/>
      <c r="T121" s="518"/>
      <c r="U121" s="518"/>
      <c r="V121" s="518"/>
      <c r="W121" s="518"/>
      <c r="X121" s="518"/>
      <c r="Y121" s="519"/>
      <c r="Z121" s="185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</row>
    <row r="122" spans="1:47" s="189" customFormat="1" ht="18" customHeight="1" x14ac:dyDescent="0.25">
      <c r="A122" s="79"/>
      <c r="B122" s="477" t="str">
        <f t="shared" si="25"/>
        <v>SOC1.5.6</v>
      </c>
      <c r="C122" s="200">
        <v>6</v>
      </c>
      <c r="D122" s="232" t="s">
        <v>327</v>
      </c>
      <c r="E122" s="529"/>
      <c r="F122" s="154" t="e">
        <f>VLOOKUP(B122,'Frame input-ark'!$B$1:$M$233,12,0)</f>
        <v>#N/A</v>
      </c>
      <c r="G122" s="266">
        <v>15</v>
      </c>
      <c r="H122" s="532"/>
      <c r="I122" s="277"/>
      <c r="J122" s="23"/>
      <c r="K122" s="71" t="e">
        <f t="shared" si="24"/>
        <v>#N/A</v>
      </c>
      <c r="L122" s="473"/>
      <c r="M122" s="515"/>
      <c r="N122" s="539"/>
      <c r="O122" s="544"/>
      <c r="P122" s="537"/>
      <c r="Q122" s="620"/>
      <c r="R122" s="253"/>
      <c r="S122" s="517"/>
      <c r="T122" s="518"/>
      <c r="U122" s="518"/>
      <c r="V122" s="518"/>
      <c r="W122" s="518"/>
      <c r="X122" s="518"/>
      <c r="Y122" s="519"/>
      <c r="Z122" s="185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</row>
    <row r="123" spans="1:47" s="189" customFormat="1" ht="18" customHeight="1" thickBot="1" x14ac:dyDescent="0.3">
      <c r="A123" s="79"/>
      <c r="B123" s="193" t="s">
        <v>38</v>
      </c>
      <c r="C123" s="547" t="s">
        <v>144</v>
      </c>
      <c r="D123" s="548"/>
      <c r="E123" s="68" t="e">
        <f>IF(SUM(F124:F137)&lt;AA123,0,IF(SUM(F124:F137)&gt;100,100,SUM(F124:F137)))</f>
        <v>#N/A</v>
      </c>
      <c r="F123" s="154"/>
      <c r="G123" s="30">
        <f>SUM(G124:G137)</f>
        <v>100</v>
      </c>
      <c r="H123" s="30">
        <v>2</v>
      </c>
      <c r="I123" s="297" t="e">
        <f>E123*H123</f>
        <v>#N/A</v>
      </c>
      <c r="J123" s="298">
        <f>G123*H123</f>
        <v>200</v>
      </c>
      <c r="K123" s="69" t="e">
        <f>ROUND(I123/J123,3)</f>
        <v>#N/A</v>
      </c>
      <c r="L123" s="75">
        <f>J123/N$98*P$98</f>
        <v>1.8000000000000002E-2</v>
      </c>
      <c r="M123" s="515"/>
      <c r="N123" s="539"/>
      <c r="O123" s="544"/>
      <c r="P123" s="537"/>
      <c r="Q123" s="620"/>
      <c r="R123" s="191"/>
      <c r="S123" s="517"/>
      <c r="T123" s="518"/>
      <c r="U123" s="518"/>
      <c r="V123" s="518"/>
      <c r="W123" s="518"/>
      <c r="X123" s="518"/>
      <c r="Y123" s="519"/>
      <c r="Z123" s="186"/>
      <c r="AA123" s="194">
        <v>10</v>
      </c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</row>
    <row r="124" spans="1:47" s="189" customFormat="1" ht="18" customHeight="1" x14ac:dyDescent="0.25">
      <c r="A124" s="79"/>
      <c r="B124" s="477" t="str">
        <f>_xlfn.CONCAT($B$123,".",C124)</f>
        <v>SOC1.6.1.1</v>
      </c>
      <c r="C124" s="190" t="s">
        <v>79</v>
      </c>
      <c r="D124" s="229" t="s">
        <v>145</v>
      </c>
      <c r="E124" s="529"/>
      <c r="F124" s="154" t="e">
        <f>VLOOKUP(B124,'Frame input-ark'!$B$1:$M$233,12,0)</f>
        <v>#N/A</v>
      </c>
      <c r="G124" s="38">
        <v>15</v>
      </c>
      <c r="H124" s="532"/>
      <c r="I124" s="277"/>
      <c r="J124" s="21"/>
      <c r="K124" s="71"/>
      <c r="L124" s="473"/>
      <c r="M124" s="515"/>
      <c r="N124" s="539"/>
      <c r="O124" s="544"/>
      <c r="P124" s="537"/>
      <c r="Q124" s="620"/>
      <c r="R124" s="191"/>
      <c r="S124" s="517"/>
      <c r="T124" s="518"/>
      <c r="U124" s="518"/>
      <c r="V124" s="518"/>
      <c r="W124" s="518"/>
      <c r="X124" s="518"/>
      <c r="Y124" s="519"/>
      <c r="Z124" s="185"/>
      <c r="AA124" s="202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</row>
    <row r="125" spans="1:47" s="189" customFormat="1" ht="18" customHeight="1" x14ac:dyDescent="0.25">
      <c r="A125" s="79"/>
      <c r="B125" s="477" t="str">
        <f t="shared" ref="B125:B137" si="26">_xlfn.CONCAT($B$123,".",C125)</f>
        <v>SOC1.6.1.2</v>
      </c>
      <c r="C125" s="190" t="s">
        <v>80</v>
      </c>
      <c r="D125" s="229" t="s">
        <v>146</v>
      </c>
      <c r="E125" s="529"/>
      <c r="F125" s="154" t="e">
        <f>VLOOKUP(B125,'Frame input-ark'!$B$1:$M$233,12,0)</f>
        <v>#N/A</v>
      </c>
      <c r="G125" s="38">
        <v>6</v>
      </c>
      <c r="H125" s="532"/>
      <c r="I125" s="277"/>
      <c r="J125" s="21"/>
      <c r="K125" s="71"/>
      <c r="L125" s="473"/>
      <c r="M125" s="515"/>
      <c r="N125" s="539"/>
      <c r="O125" s="544"/>
      <c r="P125" s="537"/>
      <c r="Q125" s="620"/>
      <c r="R125" s="191"/>
      <c r="S125" s="517"/>
      <c r="T125" s="518"/>
      <c r="U125" s="518"/>
      <c r="V125" s="518"/>
      <c r="W125" s="518"/>
      <c r="X125" s="518"/>
      <c r="Y125" s="519"/>
      <c r="Z125" s="185"/>
      <c r="AA125" s="202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</row>
    <row r="126" spans="1:47" s="189" customFormat="1" ht="18" customHeight="1" x14ac:dyDescent="0.25">
      <c r="A126" s="79"/>
      <c r="B126" s="477" t="str">
        <f t="shared" si="26"/>
        <v>SOC1.6.1.3</v>
      </c>
      <c r="C126" s="190" t="s">
        <v>81</v>
      </c>
      <c r="D126" s="229" t="s">
        <v>147</v>
      </c>
      <c r="E126" s="529"/>
      <c r="F126" s="154" t="e">
        <f>VLOOKUP(B126,'Frame input-ark'!$B$1:$M$233,12,0)</f>
        <v>#N/A</v>
      </c>
      <c r="G126" s="38">
        <v>5</v>
      </c>
      <c r="H126" s="532"/>
      <c r="I126" s="277"/>
      <c r="J126" s="21"/>
      <c r="K126" s="71"/>
      <c r="L126" s="473"/>
      <c r="M126" s="515"/>
      <c r="N126" s="539"/>
      <c r="O126" s="544"/>
      <c r="P126" s="537"/>
      <c r="Q126" s="620"/>
      <c r="R126" s="191"/>
      <c r="S126" s="517"/>
      <c r="T126" s="518"/>
      <c r="U126" s="518"/>
      <c r="V126" s="518"/>
      <c r="W126" s="518"/>
      <c r="X126" s="518"/>
      <c r="Y126" s="519"/>
      <c r="Z126" s="185"/>
      <c r="AA126" s="202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</row>
    <row r="127" spans="1:47" s="189" customFormat="1" ht="18" customHeight="1" x14ac:dyDescent="0.25">
      <c r="A127" s="79"/>
      <c r="B127" s="477" t="str">
        <f t="shared" si="26"/>
        <v>SOC1.6.1.4</v>
      </c>
      <c r="C127" s="190" t="s">
        <v>82</v>
      </c>
      <c r="D127" s="229" t="s">
        <v>330</v>
      </c>
      <c r="E127" s="529"/>
      <c r="F127" s="154" t="e">
        <f>VLOOKUP(B127,'Frame input-ark'!$B$1:$M$233,12,0)</f>
        <v>#N/A</v>
      </c>
      <c r="G127" s="38">
        <v>5</v>
      </c>
      <c r="H127" s="532"/>
      <c r="I127" s="277"/>
      <c r="J127" s="21"/>
      <c r="K127" s="71"/>
      <c r="L127" s="473"/>
      <c r="M127" s="515"/>
      <c r="N127" s="539"/>
      <c r="O127" s="544"/>
      <c r="P127" s="537"/>
      <c r="Q127" s="620"/>
      <c r="R127" s="253"/>
      <c r="S127" s="517"/>
      <c r="T127" s="518"/>
      <c r="U127" s="518"/>
      <c r="V127" s="518"/>
      <c r="W127" s="518"/>
      <c r="X127" s="518"/>
      <c r="Y127" s="519"/>
      <c r="Z127" s="185"/>
      <c r="AA127" s="202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</row>
    <row r="128" spans="1:47" s="189" customFormat="1" ht="18" customHeight="1" x14ac:dyDescent="0.25">
      <c r="A128" s="79"/>
      <c r="B128" s="477" t="str">
        <f t="shared" si="26"/>
        <v>SOC1.6.1.5</v>
      </c>
      <c r="C128" s="190" t="s">
        <v>83</v>
      </c>
      <c r="D128" s="229" t="s">
        <v>522</v>
      </c>
      <c r="E128" s="529"/>
      <c r="F128" s="154" t="e">
        <f>VLOOKUP(B128,'Frame input-ark'!$B$1:$M$233,12,0)</f>
        <v>#N/A</v>
      </c>
      <c r="G128" s="38">
        <v>6</v>
      </c>
      <c r="H128" s="532"/>
      <c r="I128" s="277"/>
      <c r="J128" s="21"/>
      <c r="K128" s="71"/>
      <c r="L128" s="473"/>
      <c r="M128" s="515"/>
      <c r="N128" s="539"/>
      <c r="O128" s="544"/>
      <c r="P128" s="537"/>
      <c r="Q128" s="620"/>
      <c r="R128" s="191"/>
      <c r="S128" s="517"/>
      <c r="T128" s="518"/>
      <c r="U128" s="518"/>
      <c r="V128" s="518"/>
      <c r="W128" s="518"/>
      <c r="X128" s="518"/>
      <c r="Y128" s="519"/>
      <c r="Z128" s="185"/>
      <c r="AA128" s="202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</row>
    <row r="129" spans="1:47" s="189" customFormat="1" ht="18" customHeight="1" x14ac:dyDescent="0.25">
      <c r="A129" s="79"/>
      <c r="B129" s="477" t="str">
        <f t="shared" si="26"/>
        <v>SOC1.6.1.6</v>
      </c>
      <c r="C129" s="190" t="s">
        <v>84</v>
      </c>
      <c r="D129" s="229" t="s">
        <v>149</v>
      </c>
      <c r="E129" s="529"/>
      <c r="F129" s="154" t="e">
        <f>VLOOKUP(B129,'Frame input-ark'!$B$1:$M$233,12,0)</f>
        <v>#N/A</v>
      </c>
      <c r="G129" s="38">
        <v>6</v>
      </c>
      <c r="H129" s="532"/>
      <c r="I129" s="277"/>
      <c r="J129" s="21"/>
      <c r="K129" s="71"/>
      <c r="L129" s="473"/>
      <c r="M129" s="515"/>
      <c r="N129" s="539"/>
      <c r="O129" s="544"/>
      <c r="P129" s="537"/>
      <c r="Q129" s="620"/>
      <c r="R129" s="191"/>
      <c r="S129" s="517"/>
      <c r="T129" s="518"/>
      <c r="U129" s="518"/>
      <c r="V129" s="518"/>
      <c r="W129" s="518"/>
      <c r="X129" s="518"/>
      <c r="Y129" s="519"/>
      <c r="Z129" s="185"/>
      <c r="AA129" s="202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</row>
    <row r="130" spans="1:47" s="189" customFormat="1" ht="25.5" x14ac:dyDescent="0.25">
      <c r="A130" s="79"/>
      <c r="B130" s="477" t="str">
        <f t="shared" si="26"/>
        <v>SOC1.6.1.7</v>
      </c>
      <c r="C130" s="190" t="s">
        <v>102</v>
      </c>
      <c r="D130" s="229" t="s">
        <v>150</v>
      </c>
      <c r="E130" s="529"/>
      <c r="F130" s="154" t="e">
        <f>VLOOKUP(B130,'Frame input-ark'!$B$1:$M$233,12,0)</f>
        <v>#N/A</v>
      </c>
      <c r="G130" s="38">
        <v>7</v>
      </c>
      <c r="H130" s="532"/>
      <c r="I130" s="277"/>
      <c r="J130" s="21"/>
      <c r="K130" s="71"/>
      <c r="L130" s="473"/>
      <c r="M130" s="515"/>
      <c r="N130" s="539"/>
      <c r="O130" s="544"/>
      <c r="P130" s="537"/>
      <c r="Q130" s="620"/>
      <c r="R130" s="191"/>
      <c r="S130" s="517"/>
      <c r="T130" s="518"/>
      <c r="U130" s="518"/>
      <c r="V130" s="518"/>
      <c r="W130" s="518"/>
      <c r="X130" s="518"/>
      <c r="Y130" s="519"/>
      <c r="Z130" s="185"/>
      <c r="AA130" s="202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</row>
    <row r="131" spans="1:47" s="189" customFormat="1" ht="25.5" customHeight="1" x14ac:dyDescent="0.25">
      <c r="A131" s="79"/>
      <c r="B131" s="477" t="str">
        <f t="shared" si="26"/>
        <v>SOC1.6.2.1</v>
      </c>
      <c r="C131" s="190" t="s">
        <v>85</v>
      </c>
      <c r="D131" s="229" t="s">
        <v>523</v>
      </c>
      <c r="E131" s="529"/>
      <c r="F131" s="154" t="e">
        <f>VLOOKUP(B131,'Frame input-ark'!$B$1:$M$233,12,0)</f>
        <v>#N/A</v>
      </c>
      <c r="G131" s="38">
        <v>5</v>
      </c>
      <c r="H131" s="532"/>
      <c r="I131" s="277"/>
      <c r="J131" s="21"/>
      <c r="K131" s="71"/>
      <c r="L131" s="473"/>
      <c r="M131" s="515"/>
      <c r="N131" s="539"/>
      <c r="O131" s="544"/>
      <c r="P131" s="537"/>
      <c r="Q131" s="620"/>
      <c r="R131" s="253"/>
      <c r="S131" s="517"/>
      <c r="T131" s="518"/>
      <c r="U131" s="518"/>
      <c r="V131" s="518"/>
      <c r="W131" s="518"/>
      <c r="X131" s="518"/>
      <c r="Y131" s="519"/>
      <c r="Z131" s="185"/>
      <c r="AA131" s="202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</row>
    <row r="132" spans="1:47" s="189" customFormat="1" ht="18" customHeight="1" x14ac:dyDescent="0.25">
      <c r="A132" s="79"/>
      <c r="B132" s="477" t="str">
        <f t="shared" si="26"/>
        <v>SOC1.6.2.2</v>
      </c>
      <c r="C132" s="190" t="s">
        <v>86</v>
      </c>
      <c r="D132" s="229" t="s">
        <v>151</v>
      </c>
      <c r="E132" s="529"/>
      <c r="F132" s="154" t="e">
        <f>VLOOKUP(B132,'Frame input-ark'!$B$1:$M$233,12,0)</f>
        <v>#N/A</v>
      </c>
      <c r="G132" s="38">
        <v>10</v>
      </c>
      <c r="H132" s="532"/>
      <c r="I132" s="277"/>
      <c r="J132" s="21"/>
      <c r="K132" s="71"/>
      <c r="L132" s="473"/>
      <c r="M132" s="515"/>
      <c r="N132" s="539"/>
      <c r="O132" s="544"/>
      <c r="P132" s="537"/>
      <c r="Q132" s="620"/>
      <c r="R132" s="191"/>
      <c r="S132" s="517"/>
      <c r="T132" s="518"/>
      <c r="U132" s="518"/>
      <c r="V132" s="518"/>
      <c r="W132" s="518"/>
      <c r="X132" s="518"/>
      <c r="Y132" s="519"/>
      <c r="Z132" s="185"/>
      <c r="AA132" s="202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</row>
    <row r="133" spans="1:47" s="189" customFormat="1" ht="18" customHeight="1" x14ac:dyDescent="0.25">
      <c r="A133" s="79"/>
      <c r="B133" s="477" t="str">
        <f t="shared" si="26"/>
        <v>SOC1.6.2.3</v>
      </c>
      <c r="C133" s="190" t="s">
        <v>87</v>
      </c>
      <c r="D133" s="229" t="s">
        <v>152</v>
      </c>
      <c r="E133" s="529"/>
      <c r="F133" s="154" t="e">
        <f>VLOOKUP(B133,'Frame input-ark'!$B$1:$M$233,12,0)</f>
        <v>#N/A</v>
      </c>
      <c r="G133" s="38">
        <v>5</v>
      </c>
      <c r="H133" s="532"/>
      <c r="I133" s="277"/>
      <c r="J133" s="21"/>
      <c r="K133" s="71"/>
      <c r="L133" s="473"/>
      <c r="M133" s="515"/>
      <c r="N133" s="539"/>
      <c r="O133" s="544"/>
      <c r="P133" s="537"/>
      <c r="Q133" s="620"/>
      <c r="R133" s="191"/>
      <c r="S133" s="517"/>
      <c r="T133" s="518"/>
      <c r="U133" s="518"/>
      <c r="V133" s="518"/>
      <c r="W133" s="518"/>
      <c r="X133" s="518"/>
      <c r="Y133" s="519"/>
      <c r="Z133" s="185"/>
      <c r="AA133" s="202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</row>
    <row r="134" spans="1:47" s="189" customFormat="1" ht="18" customHeight="1" x14ac:dyDescent="0.25">
      <c r="A134" s="79"/>
      <c r="B134" s="477" t="str">
        <f t="shared" si="26"/>
        <v>SOC1.6.2.4</v>
      </c>
      <c r="C134" s="190" t="s">
        <v>88</v>
      </c>
      <c r="D134" s="229" t="s">
        <v>153</v>
      </c>
      <c r="E134" s="529"/>
      <c r="F134" s="154" t="e">
        <f>VLOOKUP(B134,'Frame input-ark'!$B$1:$M$233,12,0)</f>
        <v>#N/A</v>
      </c>
      <c r="G134" s="38">
        <v>5</v>
      </c>
      <c r="H134" s="532"/>
      <c r="I134" s="277"/>
      <c r="J134" s="21"/>
      <c r="K134" s="71"/>
      <c r="L134" s="473"/>
      <c r="M134" s="515"/>
      <c r="N134" s="539"/>
      <c r="O134" s="544"/>
      <c r="P134" s="537"/>
      <c r="Q134" s="620"/>
      <c r="R134" s="191"/>
      <c r="S134" s="517"/>
      <c r="T134" s="518"/>
      <c r="U134" s="518"/>
      <c r="V134" s="518"/>
      <c r="W134" s="518"/>
      <c r="X134" s="518"/>
      <c r="Y134" s="519"/>
      <c r="Z134" s="185"/>
      <c r="AA134" s="202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</row>
    <row r="135" spans="1:47" s="189" customFormat="1" ht="18" customHeight="1" x14ac:dyDescent="0.25">
      <c r="A135" s="79"/>
      <c r="B135" s="477" t="str">
        <f t="shared" si="26"/>
        <v>SOC1.6.2.5</v>
      </c>
      <c r="C135" s="190" t="s">
        <v>329</v>
      </c>
      <c r="D135" s="229" t="s">
        <v>154</v>
      </c>
      <c r="E135" s="529"/>
      <c r="F135" s="154" t="e">
        <f>VLOOKUP(B135,'Frame input-ark'!$B$1:$M$233,12,0)</f>
        <v>#N/A</v>
      </c>
      <c r="G135" s="38">
        <v>5</v>
      </c>
      <c r="H135" s="532"/>
      <c r="I135" s="277"/>
      <c r="J135" s="21"/>
      <c r="K135" s="71"/>
      <c r="L135" s="473"/>
      <c r="M135" s="515"/>
      <c r="N135" s="539"/>
      <c r="O135" s="544"/>
      <c r="P135" s="537"/>
      <c r="Q135" s="620"/>
      <c r="R135" s="253"/>
      <c r="S135" s="517"/>
      <c r="T135" s="518"/>
      <c r="U135" s="518"/>
      <c r="V135" s="518"/>
      <c r="W135" s="518"/>
      <c r="X135" s="518"/>
      <c r="Y135" s="519"/>
      <c r="Z135" s="185"/>
      <c r="AA135" s="202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</row>
    <row r="136" spans="1:47" s="189" customFormat="1" ht="18" customHeight="1" x14ac:dyDescent="0.25">
      <c r="A136" s="79"/>
      <c r="B136" s="477" t="str">
        <f t="shared" si="26"/>
        <v>SOC1.6.2.6</v>
      </c>
      <c r="C136" s="190" t="s">
        <v>89</v>
      </c>
      <c r="D136" s="229" t="s">
        <v>155</v>
      </c>
      <c r="E136" s="529"/>
      <c r="F136" s="154" t="e">
        <f>VLOOKUP(B136,'Frame input-ark'!$B$1:$M$233,12,0)</f>
        <v>#N/A</v>
      </c>
      <c r="G136" s="38">
        <v>10</v>
      </c>
      <c r="H136" s="532"/>
      <c r="I136" s="277"/>
      <c r="J136" s="21"/>
      <c r="K136" s="71"/>
      <c r="L136" s="473"/>
      <c r="M136" s="515"/>
      <c r="N136" s="539"/>
      <c r="O136" s="544"/>
      <c r="P136" s="537"/>
      <c r="Q136" s="620"/>
      <c r="R136" s="191"/>
      <c r="S136" s="517"/>
      <c r="T136" s="518"/>
      <c r="U136" s="518"/>
      <c r="V136" s="518"/>
      <c r="W136" s="518"/>
      <c r="X136" s="518"/>
      <c r="Y136" s="519"/>
      <c r="Z136" s="185"/>
      <c r="AA136" s="202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</row>
    <row r="137" spans="1:47" s="189" customFormat="1" ht="26.1" customHeight="1" x14ac:dyDescent="0.25">
      <c r="A137" s="79"/>
      <c r="B137" s="477" t="str">
        <f t="shared" si="26"/>
        <v>SOC1.6.2.8</v>
      </c>
      <c r="C137" s="190" t="s">
        <v>103</v>
      </c>
      <c r="D137" s="229" t="s">
        <v>156</v>
      </c>
      <c r="E137" s="529"/>
      <c r="F137" s="154" t="e">
        <f>VLOOKUP(B137,'Frame input-ark'!$B$1:$M$233,12,0)</f>
        <v>#N/A</v>
      </c>
      <c r="G137" s="38">
        <v>10</v>
      </c>
      <c r="H137" s="532"/>
      <c r="I137" s="286"/>
      <c r="J137" s="222"/>
      <c r="K137" s="72"/>
      <c r="L137" s="473"/>
      <c r="M137" s="515"/>
      <c r="N137" s="539"/>
      <c r="O137" s="544"/>
      <c r="P137" s="537"/>
      <c r="Q137" s="620"/>
      <c r="R137" s="253"/>
      <c r="S137" s="517"/>
      <c r="T137" s="518"/>
      <c r="U137" s="518"/>
      <c r="V137" s="518"/>
      <c r="W137" s="518"/>
      <c r="X137" s="518"/>
      <c r="Y137" s="519"/>
      <c r="Z137" s="185"/>
      <c r="AA137" s="202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</row>
    <row r="138" spans="1:47" s="189" customFormat="1" ht="18" customHeight="1" thickBot="1" x14ac:dyDescent="0.3">
      <c r="A138" s="79"/>
      <c r="B138" s="193" t="s">
        <v>39</v>
      </c>
      <c r="C138" s="547" t="s">
        <v>157</v>
      </c>
      <c r="D138" s="548"/>
      <c r="E138" s="68" t="e">
        <f>IF(SUM(F139:F143)&lt;AA138,0,IF(SUM(F139:F143)&gt;100,100,SUM(F139:F143)))</f>
        <v>#N/A</v>
      </c>
      <c r="F138" s="154"/>
      <c r="G138" s="30">
        <v>100</v>
      </c>
      <c r="H138" s="30">
        <v>1</v>
      </c>
      <c r="I138" s="297" t="e">
        <f>E138*H138</f>
        <v>#N/A</v>
      </c>
      <c r="J138" s="298">
        <f>G138*H138</f>
        <v>100</v>
      </c>
      <c r="K138" s="69" t="e">
        <f>ROUND(I138/J138,3)</f>
        <v>#N/A</v>
      </c>
      <c r="L138" s="75">
        <f>J138/N$98*P$98</f>
        <v>9.0000000000000011E-3</v>
      </c>
      <c r="M138" s="515"/>
      <c r="N138" s="539"/>
      <c r="O138" s="544"/>
      <c r="P138" s="537"/>
      <c r="Q138" s="620"/>
      <c r="R138" s="191"/>
      <c r="S138" s="517"/>
      <c r="T138" s="518"/>
      <c r="U138" s="518"/>
      <c r="V138" s="518"/>
      <c r="W138" s="518"/>
      <c r="X138" s="518"/>
      <c r="Y138" s="519"/>
      <c r="Z138" s="186"/>
      <c r="AA138" s="463">
        <v>10</v>
      </c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</row>
    <row r="139" spans="1:47" s="189" customFormat="1" ht="18" customHeight="1" x14ac:dyDescent="0.25">
      <c r="A139" s="79"/>
      <c r="B139" s="477" t="str">
        <f>_xlfn.CONCAT($B$138,".",C139)</f>
        <v>SOC1.7.1.1</v>
      </c>
      <c r="C139" s="190" t="s">
        <v>79</v>
      </c>
      <c r="D139" s="229" t="s">
        <v>331</v>
      </c>
      <c r="E139" s="563"/>
      <c r="F139" s="154" t="e">
        <f>VLOOKUP(B139,'Frame input-ark'!$B$1:$M$233,12,0)</f>
        <v>#N/A</v>
      </c>
      <c r="G139" s="38">
        <v>20</v>
      </c>
      <c r="H139" s="531"/>
      <c r="I139" s="276"/>
      <c r="J139" s="18"/>
      <c r="K139" s="70"/>
      <c r="L139" s="473"/>
      <c r="M139" s="515"/>
      <c r="N139" s="539"/>
      <c r="O139" s="544"/>
      <c r="P139" s="537"/>
      <c r="Q139" s="620"/>
      <c r="R139" s="191"/>
      <c r="S139" s="517"/>
      <c r="T139" s="518"/>
      <c r="U139" s="518"/>
      <c r="V139" s="518"/>
      <c r="W139" s="518"/>
      <c r="X139" s="518"/>
      <c r="Y139" s="519"/>
      <c r="Z139" s="185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</row>
    <row r="140" spans="1:47" s="189" customFormat="1" ht="18" customHeight="1" x14ac:dyDescent="0.25">
      <c r="A140" s="79"/>
      <c r="B140" s="477" t="str">
        <f t="shared" ref="B140:B143" si="27">_xlfn.CONCAT($B$138,".",C140)</f>
        <v>SOC1.7.1.2</v>
      </c>
      <c r="C140" s="190" t="s">
        <v>80</v>
      </c>
      <c r="D140" s="229" t="s">
        <v>466</v>
      </c>
      <c r="E140" s="563"/>
      <c r="F140" s="154" t="e">
        <f>VLOOKUP(B140,'Frame input-ark'!$B$1:$M$233,12,0)</f>
        <v>#N/A</v>
      </c>
      <c r="G140" s="38">
        <v>20</v>
      </c>
      <c r="H140" s="532"/>
      <c r="I140" s="277"/>
      <c r="J140" s="23"/>
      <c r="K140" s="71"/>
      <c r="L140" s="473"/>
      <c r="M140" s="515"/>
      <c r="N140" s="539"/>
      <c r="O140" s="544"/>
      <c r="P140" s="537"/>
      <c r="Q140" s="620"/>
      <c r="R140" s="253"/>
      <c r="S140" s="517"/>
      <c r="T140" s="518"/>
      <c r="U140" s="518"/>
      <c r="V140" s="518"/>
      <c r="W140" s="518"/>
      <c r="X140" s="518"/>
      <c r="Y140" s="519"/>
      <c r="Z140" s="185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</row>
    <row r="141" spans="1:47" s="189" customFormat="1" ht="18" customHeight="1" x14ac:dyDescent="0.25">
      <c r="A141" s="79"/>
      <c r="B141" s="477" t="str">
        <f t="shared" si="27"/>
        <v>SOC1.7.1.3</v>
      </c>
      <c r="C141" s="190" t="s">
        <v>81</v>
      </c>
      <c r="D141" s="229" t="s">
        <v>502</v>
      </c>
      <c r="E141" s="563"/>
      <c r="F141" s="154" t="e">
        <f>VLOOKUP(B141,'Frame input-ark'!$B$1:$M$233,12,0)</f>
        <v>#N/A</v>
      </c>
      <c r="G141" s="38">
        <v>20</v>
      </c>
      <c r="H141" s="532"/>
      <c r="I141" s="277"/>
      <c r="J141" s="23"/>
      <c r="K141" s="71"/>
      <c r="L141" s="473"/>
      <c r="M141" s="515"/>
      <c r="N141" s="539"/>
      <c r="O141" s="544"/>
      <c r="P141" s="537"/>
      <c r="Q141" s="620"/>
      <c r="R141" s="191"/>
      <c r="S141" s="517"/>
      <c r="T141" s="518"/>
      <c r="U141" s="518"/>
      <c r="V141" s="518"/>
      <c r="W141" s="518"/>
      <c r="X141" s="518"/>
      <c r="Y141" s="519"/>
      <c r="Z141" s="185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</row>
    <row r="142" spans="1:47" s="189" customFormat="1" ht="18" customHeight="1" x14ac:dyDescent="0.25">
      <c r="A142" s="79"/>
      <c r="B142" s="477" t="str">
        <f t="shared" si="27"/>
        <v>SOC1.7.1.4</v>
      </c>
      <c r="C142" s="190" t="s">
        <v>82</v>
      </c>
      <c r="D142" s="229" t="s">
        <v>467</v>
      </c>
      <c r="E142" s="563"/>
      <c r="F142" s="154" t="e">
        <f>VLOOKUP(B142,'Frame input-ark'!$B$1:$M$233,12,0)</f>
        <v>#N/A</v>
      </c>
      <c r="G142" s="38">
        <v>20</v>
      </c>
      <c r="H142" s="532"/>
      <c r="I142" s="277"/>
      <c r="J142" s="23"/>
      <c r="K142" s="71"/>
      <c r="L142" s="473"/>
      <c r="M142" s="515"/>
      <c r="N142" s="539"/>
      <c r="O142" s="544"/>
      <c r="P142" s="537"/>
      <c r="Q142" s="620"/>
      <c r="R142" s="355"/>
      <c r="S142" s="517"/>
      <c r="T142" s="518"/>
      <c r="U142" s="518"/>
      <c r="V142" s="518"/>
      <c r="W142" s="518"/>
      <c r="X142" s="518"/>
      <c r="Y142" s="519"/>
      <c r="Z142" s="185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</row>
    <row r="143" spans="1:47" s="189" customFormat="1" ht="18" customHeight="1" x14ac:dyDescent="0.25">
      <c r="A143" s="79"/>
      <c r="B143" s="477" t="str">
        <f t="shared" si="27"/>
        <v>SOC1.7.1.5</v>
      </c>
      <c r="C143" s="200" t="s">
        <v>83</v>
      </c>
      <c r="D143" s="232" t="s">
        <v>503</v>
      </c>
      <c r="E143" s="528"/>
      <c r="F143" s="154" t="e">
        <f>VLOOKUP(B143,'Frame input-ark'!$B$1:$M$233,12,0)</f>
        <v>#N/A</v>
      </c>
      <c r="G143" s="266">
        <v>20</v>
      </c>
      <c r="H143" s="532"/>
      <c r="I143" s="277"/>
      <c r="J143" s="23"/>
      <c r="K143" s="71"/>
      <c r="L143" s="473"/>
      <c r="M143" s="515"/>
      <c r="N143" s="539"/>
      <c r="O143" s="544"/>
      <c r="P143" s="537"/>
      <c r="Q143" s="620"/>
      <c r="R143" s="191"/>
      <c r="S143" s="517"/>
      <c r="T143" s="518"/>
      <c r="U143" s="518"/>
      <c r="V143" s="518"/>
      <c r="W143" s="518"/>
      <c r="X143" s="518"/>
      <c r="Y143" s="519"/>
      <c r="Z143" s="185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</row>
    <row r="144" spans="1:47" s="189" customFormat="1" ht="18" customHeight="1" thickBot="1" x14ac:dyDescent="0.3">
      <c r="A144" s="79"/>
      <c r="B144" s="193" t="s">
        <v>40</v>
      </c>
      <c r="C144" s="547" t="s">
        <v>159</v>
      </c>
      <c r="D144" s="548"/>
      <c r="E144" s="68" t="e">
        <f>IF(SUM(F145:F152)&lt;AA144,0,IF(SUM(F145:F152)&gt;100,100,SUM(F145:F152)))</f>
        <v>#N/A</v>
      </c>
      <c r="F144" s="154"/>
      <c r="G144" s="30">
        <f>SUM(G146:G152)</f>
        <v>100</v>
      </c>
      <c r="H144" s="30">
        <v>2</v>
      </c>
      <c r="I144" s="297" t="e">
        <f>E144*H144</f>
        <v>#N/A</v>
      </c>
      <c r="J144" s="298">
        <f>G144*H144</f>
        <v>200</v>
      </c>
      <c r="K144" s="69" t="e">
        <f t="shared" ref="K144" si="28">ROUND(I144/J144,3)</f>
        <v>#N/A</v>
      </c>
      <c r="L144" s="75">
        <f>J144/N$98*P$98</f>
        <v>1.8000000000000002E-2</v>
      </c>
      <c r="M144" s="515"/>
      <c r="N144" s="539"/>
      <c r="O144" s="544"/>
      <c r="P144" s="537"/>
      <c r="Q144" s="620"/>
      <c r="R144" s="191"/>
      <c r="S144" s="517"/>
      <c r="T144" s="518"/>
      <c r="U144" s="518"/>
      <c r="V144" s="518"/>
      <c r="W144" s="518"/>
      <c r="X144" s="518"/>
      <c r="Y144" s="519"/>
      <c r="Z144" s="185"/>
      <c r="AA144" s="463">
        <v>10</v>
      </c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</row>
    <row r="145" spans="1:47" s="189" customFormat="1" ht="18" customHeight="1" x14ac:dyDescent="0.25">
      <c r="A145" s="79"/>
      <c r="B145" s="477" t="str">
        <f>_xlfn.CONCAT($B$144,".",C145)</f>
        <v>SOC2.1.1</v>
      </c>
      <c r="C145" s="468">
        <v>1</v>
      </c>
      <c r="D145" s="469" t="s">
        <v>541</v>
      </c>
      <c r="E145" s="464"/>
      <c r="F145" s="154" t="e">
        <f>VLOOKUP(B145,'Frame input-ark'!$B$1:$M$233,12,0)</f>
        <v>#N/A</v>
      </c>
      <c r="G145" s="370">
        <v>25</v>
      </c>
      <c r="H145" s="465"/>
      <c r="I145" s="277"/>
      <c r="J145" s="23"/>
      <c r="K145" s="71"/>
      <c r="L145" s="473"/>
      <c r="M145" s="515"/>
      <c r="N145" s="539"/>
      <c r="O145" s="544"/>
      <c r="P145" s="537"/>
      <c r="Q145" s="620"/>
      <c r="R145" s="359"/>
      <c r="S145" s="517"/>
      <c r="T145" s="518"/>
      <c r="U145" s="518"/>
      <c r="V145" s="518"/>
      <c r="W145" s="518"/>
      <c r="X145" s="518"/>
      <c r="Y145" s="519"/>
      <c r="Z145" s="185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</row>
    <row r="146" spans="1:47" s="189" customFormat="1" ht="18" customHeight="1" x14ac:dyDescent="0.25">
      <c r="A146" s="79"/>
      <c r="B146" s="477" t="str">
        <f t="shared" ref="B146:B152" si="29">_xlfn.CONCAT($B$144,".",C146)</f>
        <v>SOC2.1.2</v>
      </c>
      <c r="C146" s="369">
        <v>2</v>
      </c>
      <c r="D146" s="231" t="s">
        <v>332</v>
      </c>
      <c r="E146" s="529"/>
      <c r="F146" s="154" t="e">
        <f>VLOOKUP(B146,'Frame input-ark'!$B$1:$M$233,12,0)</f>
        <v>#N/A</v>
      </c>
      <c r="G146" s="370">
        <v>20</v>
      </c>
      <c r="H146" s="532"/>
      <c r="I146" s="277"/>
      <c r="J146" s="23"/>
      <c r="K146" s="71" t="e">
        <f t="shared" ref="K146:K152" si="30">ROUND(F146/G146,3)</f>
        <v>#N/A</v>
      </c>
      <c r="L146" s="473"/>
      <c r="M146" s="515"/>
      <c r="N146" s="539"/>
      <c r="O146" s="544"/>
      <c r="P146" s="537"/>
      <c r="Q146" s="620"/>
      <c r="R146" s="253"/>
      <c r="S146" s="517"/>
      <c r="T146" s="518"/>
      <c r="U146" s="518"/>
      <c r="V146" s="518"/>
      <c r="W146" s="518"/>
      <c r="X146" s="518"/>
      <c r="Y146" s="519"/>
      <c r="Z146" s="185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</row>
    <row r="147" spans="1:47" s="189" customFormat="1" ht="18" customHeight="1" x14ac:dyDescent="0.25">
      <c r="A147" s="79"/>
      <c r="B147" s="477" t="str">
        <f t="shared" si="29"/>
        <v>SOC2.1.3.1</v>
      </c>
      <c r="C147" s="190" t="s">
        <v>99</v>
      </c>
      <c r="D147" s="232" t="s">
        <v>333</v>
      </c>
      <c r="E147" s="529"/>
      <c r="F147" s="154" t="e">
        <f>VLOOKUP(B147,'Frame input-ark'!$B$1:$M$233,12,0)</f>
        <v>#N/A</v>
      </c>
      <c r="G147" s="38">
        <v>20</v>
      </c>
      <c r="H147" s="532"/>
      <c r="I147" s="277"/>
      <c r="J147" s="23"/>
      <c r="K147" s="71" t="e">
        <f t="shared" si="30"/>
        <v>#N/A</v>
      </c>
      <c r="L147" s="473"/>
      <c r="M147" s="515"/>
      <c r="N147" s="539"/>
      <c r="O147" s="544"/>
      <c r="P147" s="537"/>
      <c r="Q147" s="620"/>
      <c r="R147" s="253"/>
      <c r="S147" s="517"/>
      <c r="T147" s="518"/>
      <c r="U147" s="518"/>
      <c r="V147" s="518"/>
      <c r="W147" s="518"/>
      <c r="X147" s="518"/>
      <c r="Y147" s="519"/>
      <c r="Z147" s="185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</row>
    <row r="148" spans="1:47" s="189" customFormat="1" ht="18" customHeight="1" x14ac:dyDescent="0.25">
      <c r="A148" s="79"/>
      <c r="B148" s="477" t="str">
        <f t="shared" si="29"/>
        <v>SOC2.1.3.2</v>
      </c>
      <c r="C148" s="190" t="s">
        <v>100</v>
      </c>
      <c r="D148" s="232" t="s">
        <v>334</v>
      </c>
      <c r="E148" s="529"/>
      <c r="F148" s="154" t="e">
        <f>VLOOKUP(B148,'Frame input-ark'!$B$1:$M$233,12,0)</f>
        <v>#N/A</v>
      </c>
      <c r="G148" s="38">
        <v>10</v>
      </c>
      <c r="H148" s="532"/>
      <c r="I148" s="277"/>
      <c r="J148" s="23"/>
      <c r="K148" s="71" t="e">
        <f t="shared" si="30"/>
        <v>#N/A</v>
      </c>
      <c r="L148" s="473"/>
      <c r="M148" s="515"/>
      <c r="N148" s="539"/>
      <c r="O148" s="544"/>
      <c r="P148" s="537"/>
      <c r="Q148" s="620"/>
      <c r="R148" s="253"/>
      <c r="S148" s="517"/>
      <c r="T148" s="518"/>
      <c r="U148" s="518"/>
      <c r="V148" s="518"/>
      <c r="W148" s="518"/>
      <c r="X148" s="518"/>
      <c r="Y148" s="519"/>
      <c r="Z148" s="185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</row>
    <row r="149" spans="1:47" s="189" customFormat="1" ht="18" customHeight="1" x14ac:dyDescent="0.25">
      <c r="A149" s="79"/>
      <c r="B149" s="477" t="str">
        <f t="shared" si="29"/>
        <v>SOC2.1.3.3</v>
      </c>
      <c r="C149" s="190" t="s">
        <v>195</v>
      </c>
      <c r="D149" s="232" t="s">
        <v>335</v>
      </c>
      <c r="E149" s="529"/>
      <c r="F149" s="154" t="e">
        <f>VLOOKUP(B149,'Frame input-ark'!$B$1:$M$233,12,0)</f>
        <v>#N/A</v>
      </c>
      <c r="G149" s="38">
        <v>15</v>
      </c>
      <c r="H149" s="532"/>
      <c r="I149" s="277"/>
      <c r="J149" s="23"/>
      <c r="K149" s="71" t="e">
        <f t="shared" si="30"/>
        <v>#N/A</v>
      </c>
      <c r="L149" s="473"/>
      <c r="M149" s="515"/>
      <c r="N149" s="539"/>
      <c r="O149" s="544"/>
      <c r="P149" s="537"/>
      <c r="Q149" s="620"/>
      <c r="R149" s="253"/>
      <c r="S149" s="517"/>
      <c r="T149" s="518"/>
      <c r="U149" s="518"/>
      <c r="V149" s="518"/>
      <c r="W149" s="518"/>
      <c r="X149" s="518"/>
      <c r="Y149" s="519"/>
      <c r="Z149" s="185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</row>
    <row r="150" spans="1:47" s="189" customFormat="1" ht="18" customHeight="1" x14ac:dyDescent="0.25">
      <c r="A150" s="79"/>
      <c r="B150" s="477" t="str">
        <f t="shared" si="29"/>
        <v>SOC2.1.3.4</v>
      </c>
      <c r="C150" s="190" t="s">
        <v>540</v>
      </c>
      <c r="D150" s="232" t="s">
        <v>336</v>
      </c>
      <c r="E150" s="559"/>
      <c r="F150" s="154" t="e">
        <f>VLOOKUP(B150,'Frame input-ark'!$B$1:$M$233,12,0)</f>
        <v>#N/A</v>
      </c>
      <c r="G150" s="38">
        <v>10</v>
      </c>
      <c r="H150" s="564"/>
      <c r="I150" s="277"/>
      <c r="J150" s="23"/>
      <c r="K150" s="71" t="e">
        <f t="shared" si="30"/>
        <v>#N/A</v>
      </c>
      <c r="L150" s="473"/>
      <c r="M150" s="515"/>
      <c r="N150" s="539"/>
      <c r="O150" s="544"/>
      <c r="P150" s="537"/>
      <c r="Q150" s="620"/>
      <c r="R150" s="253"/>
      <c r="S150" s="517"/>
      <c r="T150" s="518"/>
      <c r="U150" s="518"/>
      <c r="V150" s="518"/>
      <c r="W150" s="518"/>
      <c r="X150" s="518"/>
      <c r="Y150" s="519"/>
      <c r="Z150" s="185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</row>
    <row r="151" spans="1:47" s="189" customFormat="1" ht="18" customHeight="1" x14ac:dyDescent="0.25">
      <c r="A151" s="79"/>
      <c r="B151" s="477" t="str">
        <f t="shared" si="29"/>
        <v>SOC2.1.4</v>
      </c>
      <c r="C151" s="190">
        <v>4</v>
      </c>
      <c r="D151" s="232" t="s">
        <v>337</v>
      </c>
      <c r="E151" s="559"/>
      <c r="F151" s="154" t="e">
        <f>VLOOKUP(B151,'Frame input-ark'!$B$1:$M$233,12,0)</f>
        <v>#N/A</v>
      </c>
      <c r="G151" s="38">
        <v>15</v>
      </c>
      <c r="H151" s="564"/>
      <c r="I151" s="277"/>
      <c r="J151" s="23"/>
      <c r="K151" s="71" t="e">
        <f t="shared" si="30"/>
        <v>#N/A</v>
      </c>
      <c r="L151" s="473"/>
      <c r="M151" s="515"/>
      <c r="N151" s="539"/>
      <c r="O151" s="544"/>
      <c r="P151" s="537"/>
      <c r="Q151" s="620"/>
      <c r="R151" s="253"/>
      <c r="S151" s="517"/>
      <c r="T151" s="518"/>
      <c r="U151" s="518"/>
      <c r="V151" s="518"/>
      <c r="W151" s="518"/>
      <c r="X151" s="518"/>
      <c r="Y151" s="519"/>
      <c r="Z151" s="185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</row>
    <row r="152" spans="1:47" s="189" customFormat="1" ht="18" customHeight="1" x14ac:dyDescent="0.25">
      <c r="A152" s="79"/>
      <c r="B152" s="477" t="str">
        <f t="shared" si="29"/>
        <v>SOC2.1.5</v>
      </c>
      <c r="C152" s="200">
        <v>5</v>
      </c>
      <c r="D152" s="232" t="s">
        <v>338</v>
      </c>
      <c r="E152" s="559"/>
      <c r="F152" s="154" t="e">
        <f>VLOOKUP(B152,'Frame input-ark'!$B$1:$M$233,12,0)</f>
        <v>#N/A</v>
      </c>
      <c r="G152" s="266">
        <v>10</v>
      </c>
      <c r="H152" s="564"/>
      <c r="I152" s="368"/>
      <c r="J152" s="23"/>
      <c r="K152" s="71" t="e">
        <f t="shared" si="30"/>
        <v>#N/A</v>
      </c>
      <c r="L152" s="473"/>
      <c r="M152" s="515"/>
      <c r="N152" s="539"/>
      <c r="O152" s="544"/>
      <c r="P152" s="537"/>
      <c r="Q152" s="620"/>
      <c r="R152" s="253"/>
      <c r="S152" s="517"/>
      <c r="T152" s="518"/>
      <c r="U152" s="518"/>
      <c r="V152" s="518"/>
      <c r="W152" s="518"/>
      <c r="X152" s="518"/>
      <c r="Y152" s="519"/>
      <c r="Z152" s="185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</row>
    <row r="153" spans="1:47" s="189" customFormat="1" ht="18" customHeight="1" thickBot="1" x14ac:dyDescent="0.3">
      <c r="A153" s="79"/>
      <c r="B153" s="193" t="s">
        <v>339</v>
      </c>
      <c r="C153" s="547" t="s">
        <v>340</v>
      </c>
      <c r="D153" s="549"/>
      <c r="E153" s="68" t="e">
        <f>IF(SUM(F154:F158)&lt;AA153,0,IF(SUM(F154:F158)&gt;100,100,SUM(F154:F158)))</f>
        <v>#N/A</v>
      </c>
      <c r="F153" s="154"/>
      <c r="G153" s="30">
        <f>SUM(G154:G158)</f>
        <v>100</v>
      </c>
      <c r="H153" s="30">
        <v>1</v>
      </c>
      <c r="I153" s="297" t="e">
        <f>E153*H153</f>
        <v>#N/A</v>
      </c>
      <c r="J153" s="298">
        <f>G153*H153</f>
        <v>100</v>
      </c>
      <c r="K153" s="69" t="e">
        <f>ROUND(I153/J153,3)</f>
        <v>#N/A</v>
      </c>
      <c r="L153" s="75">
        <f>J153/N$98*P$98</f>
        <v>9.0000000000000011E-3</v>
      </c>
      <c r="M153" s="515"/>
      <c r="N153" s="539"/>
      <c r="O153" s="544"/>
      <c r="P153" s="537"/>
      <c r="Q153" s="620"/>
      <c r="R153" s="253"/>
      <c r="S153" s="517"/>
      <c r="T153" s="518"/>
      <c r="U153" s="518"/>
      <c r="V153" s="518"/>
      <c r="W153" s="518"/>
      <c r="X153" s="518"/>
      <c r="Y153" s="519"/>
      <c r="Z153" s="185"/>
      <c r="AA153" s="194">
        <v>20</v>
      </c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</row>
    <row r="154" spans="1:47" s="189" customFormat="1" ht="18" customHeight="1" x14ac:dyDescent="0.25">
      <c r="A154" s="79"/>
      <c r="B154" s="477" t="str">
        <f>_xlfn.CONCAT($B$153,".",C154)</f>
        <v>SOC2.2.1</v>
      </c>
      <c r="C154" s="369">
        <v>1</v>
      </c>
      <c r="D154" s="371" t="s">
        <v>341</v>
      </c>
      <c r="E154" s="529"/>
      <c r="F154" s="154" t="e">
        <f>VLOOKUP(B154,'Frame input-ark'!$B$1:$M$233,12,0)</f>
        <v>#N/A</v>
      </c>
      <c r="G154" s="370">
        <v>20</v>
      </c>
      <c r="H154" s="532"/>
      <c r="I154" s="277"/>
      <c r="J154" s="21"/>
      <c r="K154" s="71" t="e">
        <f>ROUND(F154/G154,3)</f>
        <v>#N/A</v>
      </c>
      <c r="L154" s="473"/>
      <c r="M154" s="515"/>
      <c r="N154" s="539"/>
      <c r="O154" s="544"/>
      <c r="P154" s="537"/>
      <c r="Q154" s="620"/>
      <c r="R154" s="253"/>
      <c r="S154" s="517"/>
      <c r="T154" s="518"/>
      <c r="U154" s="518"/>
      <c r="V154" s="518"/>
      <c r="W154" s="518"/>
      <c r="X154" s="518"/>
      <c r="Y154" s="519"/>
      <c r="Z154" s="185"/>
      <c r="AA154" s="202"/>
      <c r="AB154" s="204"/>
      <c r="AC154" s="204"/>
      <c r="AD154" s="202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</row>
    <row r="155" spans="1:47" s="189" customFormat="1" ht="18" customHeight="1" x14ac:dyDescent="0.25">
      <c r="A155" s="79"/>
      <c r="B155" s="477" t="str">
        <f t="shared" ref="B155:B158" si="31">_xlfn.CONCAT($B$153,".",C155)</f>
        <v>SOC2.2.2</v>
      </c>
      <c r="C155" s="190">
        <v>2</v>
      </c>
      <c r="D155" s="232" t="s">
        <v>342</v>
      </c>
      <c r="E155" s="529"/>
      <c r="F155" s="154" t="e">
        <f>VLOOKUP(B155,'Frame input-ark'!$B$1:$M$233,12,0)</f>
        <v>#N/A</v>
      </c>
      <c r="G155" s="38">
        <v>20</v>
      </c>
      <c r="H155" s="532"/>
      <c r="I155" s="277"/>
      <c r="J155" s="21"/>
      <c r="K155" s="71" t="e">
        <f>ROUND(F155/G155,3)</f>
        <v>#N/A</v>
      </c>
      <c r="L155" s="473"/>
      <c r="M155" s="515"/>
      <c r="N155" s="539"/>
      <c r="O155" s="544"/>
      <c r="P155" s="537"/>
      <c r="Q155" s="620"/>
      <c r="R155" s="253"/>
      <c r="S155" s="517"/>
      <c r="T155" s="518"/>
      <c r="U155" s="518"/>
      <c r="V155" s="518"/>
      <c r="W155" s="518"/>
      <c r="X155" s="518"/>
      <c r="Y155" s="519"/>
      <c r="Z155" s="185"/>
      <c r="AA155" s="202"/>
      <c r="AB155" s="204"/>
      <c r="AC155" s="204"/>
      <c r="AD155" s="202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</row>
    <row r="156" spans="1:47" s="189" customFormat="1" ht="18" customHeight="1" x14ac:dyDescent="0.25">
      <c r="A156" s="79"/>
      <c r="B156" s="477" t="str">
        <f t="shared" si="31"/>
        <v>SOC2.2.3</v>
      </c>
      <c r="C156" s="190">
        <v>3</v>
      </c>
      <c r="D156" s="232" t="s">
        <v>343</v>
      </c>
      <c r="E156" s="529"/>
      <c r="F156" s="154" t="e">
        <f>VLOOKUP(B156,'Frame input-ark'!$B$1:$M$233,12,0)</f>
        <v>#N/A</v>
      </c>
      <c r="G156" s="38">
        <v>20</v>
      </c>
      <c r="H156" s="532"/>
      <c r="I156" s="277"/>
      <c r="J156" s="21"/>
      <c r="K156" s="71" t="e">
        <f>ROUND(F156/G156,3)</f>
        <v>#N/A</v>
      </c>
      <c r="L156" s="473"/>
      <c r="M156" s="515"/>
      <c r="N156" s="539"/>
      <c r="O156" s="544"/>
      <c r="P156" s="537"/>
      <c r="Q156" s="620"/>
      <c r="R156" s="253"/>
      <c r="S156" s="517"/>
      <c r="T156" s="518"/>
      <c r="U156" s="518"/>
      <c r="V156" s="518"/>
      <c r="W156" s="518"/>
      <c r="X156" s="518"/>
      <c r="Y156" s="519"/>
      <c r="Z156" s="185"/>
      <c r="AA156" s="202"/>
      <c r="AB156" s="204"/>
      <c r="AC156" s="204"/>
      <c r="AD156" s="202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</row>
    <row r="157" spans="1:47" s="189" customFormat="1" ht="18" customHeight="1" x14ac:dyDescent="0.25">
      <c r="A157" s="79"/>
      <c r="B157" s="477" t="str">
        <f t="shared" si="31"/>
        <v>SOC2.2.4</v>
      </c>
      <c r="C157" s="190">
        <v>4</v>
      </c>
      <c r="D157" s="232" t="s">
        <v>344</v>
      </c>
      <c r="E157" s="529"/>
      <c r="F157" s="154" t="e">
        <f>VLOOKUP(B157,'Frame input-ark'!$B$1:$M$233,12,0)</f>
        <v>#N/A</v>
      </c>
      <c r="G157" s="38">
        <v>20</v>
      </c>
      <c r="H157" s="532"/>
      <c r="I157" s="277"/>
      <c r="J157" s="21"/>
      <c r="K157" s="71" t="e">
        <f>ROUND(F157/G157,3)</f>
        <v>#N/A</v>
      </c>
      <c r="L157" s="473"/>
      <c r="M157" s="515"/>
      <c r="N157" s="539"/>
      <c r="O157" s="544"/>
      <c r="P157" s="537"/>
      <c r="Q157" s="620"/>
      <c r="R157" s="253"/>
      <c r="S157" s="517"/>
      <c r="T157" s="518"/>
      <c r="U157" s="518"/>
      <c r="V157" s="518"/>
      <c r="W157" s="518"/>
      <c r="X157" s="518"/>
      <c r="Y157" s="519"/>
      <c r="Z157" s="185"/>
      <c r="AA157" s="202"/>
      <c r="AB157" s="204"/>
      <c r="AC157" s="204"/>
      <c r="AD157" s="202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</row>
    <row r="158" spans="1:47" s="189" customFormat="1" ht="26.1" customHeight="1" x14ac:dyDescent="0.25">
      <c r="A158" s="79"/>
      <c r="B158" s="477" t="str">
        <f t="shared" si="31"/>
        <v>SOC2.2.5</v>
      </c>
      <c r="C158" s="190">
        <v>5</v>
      </c>
      <c r="D158" s="229" t="s">
        <v>345</v>
      </c>
      <c r="E158" s="530"/>
      <c r="F158" s="154" t="e">
        <f>VLOOKUP(B158,'Frame input-ark'!$B$1:$M$233,12,0)</f>
        <v>#N/A</v>
      </c>
      <c r="G158" s="38">
        <v>20</v>
      </c>
      <c r="H158" s="533"/>
      <c r="I158" s="278"/>
      <c r="J158" s="222"/>
      <c r="K158" s="72" t="e">
        <f>ROUND(F158/G158,3)</f>
        <v>#N/A</v>
      </c>
      <c r="L158" s="473"/>
      <c r="M158" s="515"/>
      <c r="N158" s="539"/>
      <c r="O158" s="544"/>
      <c r="P158" s="537"/>
      <c r="Q158" s="620"/>
      <c r="R158" s="253"/>
      <c r="S158" s="517"/>
      <c r="T158" s="518"/>
      <c r="U158" s="518"/>
      <c r="V158" s="518"/>
      <c r="W158" s="518"/>
      <c r="X158" s="518"/>
      <c r="Y158" s="519"/>
      <c r="Z158" s="185"/>
      <c r="AA158" s="202"/>
      <c r="AB158" s="204"/>
      <c r="AC158" s="204"/>
      <c r="AD158" s="202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8"/>
    </row>
    <row r="159" spans="1:47" s="189" customFormat="1" ht="18" customHeight="1" thickBot="1" x14ac:dyDescent="0.3">
      <c r="A159" s="79"/>
      <c r="B159" s="201" t="s">
        <v>41</v>
      </c>
      <c r="C159" s="547" t="s">
        <v>160</v>
      </c>
      <c r="D159" s="549"/>
      <c r="E159" s="151" t="e">
        <f>IF(SUM(F160:F164)&lt;AA159,0,IF(SUM(F160:F164)&gt;100,100,SUM(F160:F164)))</f>
        <v>#N/A</v>
      </c>
      <c r="F159" s="154"/>
      <c r="G159" s="30">
        <f>SUM(G160:G164)</f>
        <v>100</v>
      </c>
      <c r="H159" s="33">
        <v>1</v>
      </c>
      <c r="I159" s="297" t="e">
        <f>E159*H159</f>
        <v>#N/A</v>
      </c>
      <c r="J159" s="50">
        <f>G159*H159</f>
        <v>100</v>
      </c>
      <c r="K159" s="81" t="e">
        <f>ROUND(I159/J159,3)</f>
        <v>#N/A</v>
      </c>
      <c r="L159" s="75">
        <f>J159/N$98*P$98</f>
        <v>9.0000000000000011E-3</v>
      </c>
      <c r="M159" s="515"/>
      <c r="N159" s="539"/>
      <c r="O159" s="544"/>
      <c r="P159" s="537"/>
      <c r="Q159" s="620"/>
      <c r="R159" s="253"/>
      <c r="S159" s="517"/>
      <c r="T159" s="518"/>
      <c r="U159" s="518"/>
      <c r="V159" s="518"/>
      <c r="W159" s="518"/>
      <c r="X159" s="518"/>
      <c r="Y159" s="519"/>
      <c r="Z159" s="185"/>
      <c r="AA159" s="463">
        <v>10</v>
      </c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</row>
    <row r="160" spans="1:47" s="189" customFormat="1" ht="18" customHeight="1" x14ac:dyDescent="0.25">
      <c r="A160" s="79"/>
      <c r="B160" s="477" t="str">
        <f>_xlfn.CONCAT($B$159,".",C160)</f>
        <v>SOC2.3.1.1</v>
      </c>
      <c r="C160" s="190" t="s">
        <v>79</v>
      </c>
      <c r="D160" s="232" t="s">
        <v>529</v>
      </c>
      <c r="E160" s="528"/>
      <c r="F160" s="154" t="e">
        <f>VLOOKUP(B160,'Frame input-ark'!$B$1:$M$233,12,0)</f>
        <v>#N/A</v>
      </c>
      <c r="G160" s="38">
        <v>40</v>
      </c>
      <c r="H160" s="531"/>
      <c r="I160" s="276"/>
      <c r="J160" s="20"/>
      <c r="K160" s="71" t="e">
        <f>ROUND(F160/G160,3)</f>
        <v>#N/A</v>
      </c>
      <c r="L160" s="473"/>
      <c r="M160" s="515"/>
      <c r="N160" s="539"/>
      <c r="O160" s="544"/>
      <c r="P160" s="537"/>
      <c r="Q160" s="620"/>
      <c r="R160" s="253"/>
      <c r="S160" s="517"/>
      <c r="T160" s="518"/>
      <c r="U160" s="518"/>
      <c r="V160" s="518"/>
      <c r="W160" s="518"/>
      <c r="X160" s="518"/>
      <c r="Y160" s="519"/>
      <c r="Z160" s="185"/>
      <c r="AA160" s="202"/>
      <c r="AB160" s="204"/>
      <c r="AC160" s="204"/>
      <c r="AD160" s="202"/>
      <c r="AE160" s="188"/>
      <c r="AF160" s="188"/>
      <c r="AG160" s="188"/>
      <c r="AH160" s="188"/>
      <c r="AI160" s="188"/>
      <c r="AJ160" s="188"/>
      <c r="AK160" s="188"/>
      <c r="AL160" s="188"/>
      <c r="AM160" s="188"/>
      <c r="AN160" s="188"/>
      <c r="AO160" s="188"/>
      <c r="AP160" s="188"/>
      <c r="AQ160" s="188"/>
      <c r="AR160" s="188"/>
      <c r="AS160" s="188"/>
      <c r="AT160" s="188"/>
      <c r="AU160" s="188"/>
    </row>
    <row r="161" spans="1:47" s="189" customFormat="1" ht="18" customHeight="1" x14ac:dyDescent="0.25">
      <c r="A161" s="79"/>
      <c r="B161" s="477" t="str">
        <f t="shared" ref="B161:B164" si="32">_xlfn.CONCAT($B$159,".",C161)</f>
        <v>SOC2.3.1.2.1</v>
      </c>
      <c r="C161" s="190" t="s">
        <v>90</v>
      </c>
      <c r="D161" s="232" t="s">
        <v>244</v>
      </c>
      <c r="E161" s="529"/>
      <c r="F161" s="154" t="e">
        <f>VLOOKUP(B161,'Frame input-ark'!$B$1:$M$233,12,0)</f>
        <v>#N/A</v>
      </c>
      <c r="G161" s="38">
        <v>7.5</v>
      </c>
      <c r="H161" s="532"/>
      <c r="I161" s="277"/>
      <c r="J161" s="21"/>
      <c r="K161" s="71" t="e">
        <f>ROUND(F161/G161,3)</f>
        <v>#N/A</v>
      </c>
      <c r="L161" s="473"/>
      <c r="M161" s="515"/>
      <c r="N161" s="539"/>
      <c r="O161" s="544"/>
      <c r="P161" s="537"/>
      <c r="Q161" s="620"/>
      <c r="R161" s="253"/>
      <c r="S161" s="517"/>
      <c r="T161" s="518"/>
      <c r="U161" s="518"/>
      <c r="V161" s="518"/>
      <c r="W161" s="518"/>
      <c r="X161" s="518"/>
      <c r="Y161" s="519"/>
      <c r="Z161" s="185"/>
      <c r="AA161" s="202"/>
      <c r="AB161" s="204"/>
      <c r="AC161" s="204"/>
      <c r="AD161" s="202"/>
      <c r="AE161" s="188"/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8"/>
    </row>
    <row r="162" spans="1:47" s="189" customFormat="1" ht="27" customHeight="1" x14ac:dyDescent="0.25">
      <c r="A162" s="79"/>
      <c r="B162" s="477" t="str">
        <f t="shared" si="32"/>
        <v>SOC2.3.1.2.2</v>
      </c>
      <c r="C162" s="190" t="s">
        <v>91</v>
      </c>
      <c r="D162" s="232" t="s">
        <v>493</v>
      </c>
      <c r="E162" s="529"/>
      <c r="F162" s="154" t="e">
        <f>VLOOKUP(B162,'Frame input-ark'!$B$1:$M$233,12,0)</f>
        <v>#N/A</v>
      </c>
      <c r="G162" s="38">
        <v>7.5</v>
      </c>
      <c r="H162" s="532"/>
      <c r="I162" s="277"/>
      <c r="J162" s="21"/>
      <c r="K162" s="71" t="e">
        <f>ROUND(F162/G162,3)</f>
        <v>#N/A</v>
      </c>
      <c r="L162" s="473"/>
      <c r="M162" s="515"/>
      <c r="N162" s="539"/>
      <c r="O162" s="544"/>
      <c r="P162" s="537"/>
      <c r="Q162" s="620"/>
      <c r="R162" s="253"/>
      <c r="S162" s="517"/>
      <c r="T162" s="518"/>
      <c r="U162" s="518"/>
      <c r="V162" s="518"/>
      <c r="W162" s="518"/>
      <c r="X162" s="518"/>
      <c r="Y162" s="519"/>
      <c r="Z162" s="185"/>
      <c r="AA162" s="202"/>
      <c r="AB162" s="204"/>
      <c r="AC162" s="204"/>
      <c r="AD162" s="202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8"/>
      <c r="AQ162" s="188"/>
      <c r="AR162" s="188"/>
      <c r="AS162" s="188"/>
      <c r="AT162" s="188"/>
      <c r="AU162" s="188"/>
    </row>
    <row r="163" spans="1:47" s="189" customFormat="1" ht="18" customHeight="1" x14ac:dyDescent="0.25">
      <c r="A163" s="79"/>
      <c r="B163" s="477" t="str">
        <f t="shared" si="32"/>
        <v>SOC2.3.1.3</v>
      </c>
      <c r="C163" s="190" t="s">
        <v>81</v>
      </c>
      <c r="D163" s="229" t="s">
        <v>162</v>
      </c>
      <c r="E163" s="529"/>
      <c r="F163" s="154" t="e">
        <f>VLOOKUP(B163,'Frame input-ark'!$B$1:$M$233,12,0)</f>
        <v>#N/A</v>
      </c>
      <c r="G163" s="38">
        <v>25</v>
      </c>
      <c r="H163" s="532"/>
      <c r="I163" s="277"/>
      <c r="J163" s="21"/>
      <c r="K163" s="71" t="e">
        <f>ROUND(F163/G163,3)</f>
        <v>#N/A</v>
      </c>
      <c r="L163" s="473"/>
      <c r="M163" s="515"/>
      <c r="N163" s="539"/>
      <c r="O163" s="544"/>
      <c r="P163" s="537"/>
      <c r="Q163" s="620"/>
      <c r="R163" s="253"/>
      <c r="S163" s="517"/>
      <c r="T163" s="518"/>
      <c r="U163" s="518"/>
      <c r="V163" s="518"/>
      <c r="W163" s="518"/>
      <c r="X163" s="518"/>
      <c r="Y163" s="519"/>
      <c r="Z163" s="185"/>
      <c r="AA163" s="202"/>
      <c r="AB163" s="204"/>
      <c r="AC163" s="204"/>
      <c r="AD163" s="202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</row>
    <row r="164" spans="1:47" s="189" customFormat="1" ht="18" customHeight="1" x14ac:dyDescent="0.25">
      <c r="A164" s="79"/>
      <c r="B164" s="477" t="str">
        <f t="shared" si="32"/>
        <v>SOC2.3.2.1</v>
      </c>
      <c r="C164" s="190" t="s">
        <v>85</v>
      </c>
      <c r="D164" s="229" t="s">
        <v>494</v>
      </c>
      <c r="E164" s="530"/>
      <c r="F164" s="154" t="e">
        <f>VLOOKUP(B164,'Frame input-ark'!$B$1:$M$233,12,0)</f>
        <v>#N/A</v>
      </c>
      <c r="G164" s="38">
        <v>20</v>
      </c>
      <c r="H164" s="533"/>
      <c r="I164" s="278"/>
      <c r="J164" s="222"/>
      <c r="K164" s="72" t="e">
        <f>ROUND(F164/G164,3)</f>
        <v>#N/A</v>
      </c>
      <c r="L164" s="473"/>
      <c r="M164" s="515"/>
      <c r="N164" s="539"/>
      <c r="O164" s="544"/>
      <c r="P164" s="537"/>
      <c r="Q164" s="620"/>
      <c r="R164" s="191"/>
      <c r="S164" s="517"/>
      <c r="T164" s="518"/>
      <c r="U164" s="518"/>
      <c r="V164" s="518"/>
      <c r="W164" s="518"/>
      <c r="X164" s="518"/>
      <c r="Y164" s="519"/>
      <c r="Z164" s="185"/>
      <c r="AA164" s="202"/>
      <c r="AB164" s="204"/>
      <c r="AC164" s="204"/>
      <c r="AD164" s="202"/>
      <c r="AE164" s="188"/>
      <c r="AF164" s="188"/>
      <c r="AG164" s="188"/>
      <c r="AH164" s="188"/>
      <c r="AI164" s="188"/>
      <c r="AJ164" s="188"/>
      <c r="AK164" s="188"/>
      <c r="AL164" s="188"/>
      <c r="AM164" s="188"/>
      <c r="AN164" s="188"/>
      <c r="AO164" s="188"/>
      <c r="AP164" s="188"/>
      <c r="AQ164" s="188"/>
      <c r="AR164" s="188"/>
      <c r="AS164" s="188"/>
      <c r="AT164" s="188"/>
      <c r="AU164" s="188"/>
    </row>
    <row r="165" spans="1:47" s="189" customFormat="1" ht="18" customHeight="1" thickBot="1" x14ac:dyDescent="0.3">
      <c r="A165" s="79"/>
      <c r="B165" s="203" t="s">
        <v>42</v>
      </c>
      <c r="C165" s="521" t="s">
        <v>376</v>
      </c>
      <c r="D165" s="522"/>
      <c r="E165" s="151" t="e">
        <f>IF(SUM(F166:F169)&gt;AA165,SUM(F166:F169),IF(SUM(F170:F172)&gt;AA165,SUM(F170:F172),IF(F173=100,F173,F174)))</f>
        <v>#N/A</v>
      </c>
      <c r="F165" s="154"/>
      <c r="G165" s="30">
        <v>100</v>
      </c>
      <c r="H165" s="34">
        <v>3</v>
      </c>
      <c r="I165" s="297" t="e">
        <f>E165*H165</f>
        <v>#N/A</v>
      </c>
      <c r="J165" s="50">
        <f>G165*H165</f>
        <v>300</v>
      </c>
      <c r="K165" s="78" t="e">
        <f>ROUND(I165/J165,3)</f>
        <v>#N/A</v>
      </c>
      <c r="L165" s="75">
        <f>J165/N$98*P$98</f>
        <v>2.7E-2</v>
      </c>
      <c r="M165" s="515"/>
      <c r="N165" s="539"/>
      <c r="O165" s="544"/>
      <c r="P165" s="537"/>
      <c r="Q165" s="620"/>
      <c r="R165" s="191"/>
      <c r="S165" s="517"/>
      <c r="T165" s="518"/>
      <c r="U165" s="518"/>
      <c r="V165" s="518"/>
      <c r="W165" s="518"/>
      <c r="X165" s="518"/>
      <c r="Y165" s="519"/>
      <c r="Z165" s="185"/>
      <c r="AA165" s="463">
        <v>10</v>
      </c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8"/>
    </row>
    <row r="166" spans="1:47" s="189" customFormat="1" ht="18" customHeight="1" x14ac:dyDescent="0.25">
      <c r="A166" s="79"/>
      <c r="B166" s="477" t="str">
        <f>_xlfn.CONCAT($B$165,".",C166)</f>
        <v>SOC3.1.1.1</v>
      </c>
      <c r="C166" s="190" t="s">
        <v>79</v>
      </c>
      <c r="D166" s="229" t="s">
        <v>163</v>
      </c>
      <c r="E166" s="529"/>
      <c r="F166" s="154" t="e">
        <f>VLOOKUP(B166,'Frame input-ark'!$B$1:$M$233,12,0)</f>
        <v>#N/A</v>
      </c>
      <c r="G166" s="38">
        <v>20</v>
      </c>
      <c r="H166" s="532"/>
      <c r="I166" s="277"/>
      <c r="J166" s="23"/>
      <c r="K166" s="71" t="e">
        <f t="shared" ref="K166:K174" si="33">ROUND(F166/G166,3)</f>
        <v>#N/A</v>
      </c>
      <c r="L166" s="473"/>
      <c r="M166" s="515"/>
      <c r="N166" s="539"/>
      <c r="O166" s="544"/>
      <c r="P166" s="537"/>
      <c r="Q166" s="620"/>
      <c r="R166" s="191"/>
      <c r="S166" s="517"/>
      <c r="T166" s="518"/>
      <c r="U166" s="518"/>
      <c r="V166" s="518"/>
      <c r="W166" s="518"/>
      <c r="X166" s="518"/>
      <c r="Y166" s="519"/>
      <c r="Z166" s="185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  <c r="AT166" s="188"/>
      <c r="AU166" s="188"/>
    </row>
    <row r="167" spans="1:47" s="189" customFormat="1" ht="18" customHeight="1" x14ac:dyDescent="0.25">
      <c r="A167" s="79"/>
      <c r="B167" s="477" t="str">
        <f t="shared" ref="B167:B174" si="34">_xlfn.CONCAT($B$165,".",C167)</f>
        <v>SOC3.1.1.2</v>
      </c>
      <c r="C167" s="190" t="s">
        <v>80</v>
      </c>
      <c r="D167" s="229" t="s">
        <v>164</v>
      </c>
      <c r="E167" s="529"/>
      <c r="F167" s="154" t="e">
        <f>VLOOKUP(B167,'Frame input-ark'!$B$1:$M$233,12,0)</f>
        <v>#N/A</v>
      </c>
      <c r="G167" s="38">
        <v>40</v>
      </c>
      <c r="H167" s="532"/>
      <c r="I167" s="277"/>
      <c r="J167" s="23"/>
      <c r="K167" s="71" t="e">
        <f t="shared" si="33"/>
        <v>#N/A</v>
      </c>
      <c r="L167" s="473"/>
      <c r="M167" s="515"/>
      <c r="N167" s="539"/>
      <c r="O167" s="544"/>
      <c r="P167" s="537"/>
      <c r="Q167" s="620"/>
      <c r="R167" s="191"/>
      <c r="S167" s="517"/>
      <c r="T167" s="518"/>
      <c r="U167" s="518"/>
      <c r="V167" s="518"/>
      <c r="W167" s="518"/>
      <c r="X167" s="518"/>
      <c r="Y167" s="519"/>
      <c r="Z167" s="185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8"/>
    </row>
    <row r="168" spans="1:47" s="189" customFormat="1" ht="18" customHeight="1" x14ac:dyDescent="0.25">
      <c r="A168" s="79"/>
      <c r="B168" s="477" t="str">
        <f t="shared" si="34"/>
        <v>SOC3.1.1.3</v>
      </c>
      <c r="C168" s="190" t="s">
        <v>81</v>
      </c>
      <c r="D168" s="229" t="s">
        <v>165</v>
      </c>
      <c r="E168" s="529"/>
      <c r="F168" s="154" t="e">
        <f>VLOOKUP(B168,'Frame input-ark'!$B$1:$M$233,12,0)</f>
        <v>#N/A</v>
      </c>
      <c r="G168" s="38">
        <v>30</v>
      </c>
      <c r="H168" s="532"/>
      <c r="I168" s="277"/>
      <c r="J168" s="23"/>
      <c r="K168" s="71" t="e">
        <f t="shared" si="33"/>
        <v>#N/A</v>
      </c>
      <c r="L168" s="473"/>
      <c r="M168" s="515"/>
      <c r="N168" s="539"/>
      <c r="O168" s="544"/>
      <c r="P168" s="537"/>
      <c r="Q168" s="620"/>
      <c r="R168" s="191"/>
      <c r="S168" s="517"/>
      <c r="T168" s="518"/>
      <c r="U168" s="518"/>
      <c r="V168" s="518"/>
      <c r="W168" s="518"/>
      <c r="X168" s="518"/>
      <c r="Y168" s="519"/>
      <c r="Z168" s="185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</row>
    <row r="169" spans="1:47" s="189" customFormat="1" ht="18" customHeight="1" x14ac:dyDescent="0.25">
      <c r="A169" s="79"/>
      <c r="B169" s="477" t="str">
        <f t="shared" si="34"/>
        <v>SOC3.1.1.4</v>
      </c>
      <c r="C169" s="190" t="s">
        <v>82</v>
      </c>
      <c r="D169" s="229" t="s">
        <v>166</v>
      </c>
      <c r="E169" s="529"/>
      <c r="F169" s="154" t="e">
        <f>VLOOKUP(B169,'Frame input-ark'!$B$1:$M$233,12,0)</f>
        <v>#N/A</v>
      </c>
      <c r="G169" s="38">
        <v>10</v>
      </c>
      <c r="H169" s="532"/>
      <c r="I169" s="277"/>
      <c r="J169" s="23"/>
      <c r="K169" s="71" t="e">
        <f t="shared" si="33"/>
        <v>#N/A</v>
      </c>
      <c r="L169" s="473"/>
      <c r="M169" s="515"/>
      <c r="N169" s="539"/>
      <c r="O169" s="544"/>
      <c r="P169" s="537"/>
      <c r="Q169" s="620"/>
      <c r="R169" s="191"/>
      <c r="S169" s="517"/>
      <c r="T169" s="518"/>
      <c r="U169" s="518"/>
      <c r="V169" s="518"/>
      <c r="W169" s="518"/>
      <c r="X169" s="518"/>
      <c r="Y169" s="519"/>
      <c r="Z169" s="185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8"/>
    </row>
    <row r="170" spans="1:47" s="189" customFormat="1" ht="18" customHeight="1" x14ac:dyDescent="0.25">
      <c r="A170" s="79"/>
      <c r="B170" s="477" t="str">
        <f t="shared" si="34"/>
        <v>SOC3.1.2.1</v>
      </c>
      <c r="C170" s="190" t="s">
        <v>85</v>
      </c>
      <c r="D170" s="229" t="s">
        <v>311</v>
      </c>
      <c r="E170" s="529"/>
      <c r="F170" s="154" t="e">
        <f>VLOOKUP(B170,'Frame input-ark'!$B$1:$M$233,12,0)</f>
        <v>#N/A</v>
      </c>
      <c r="G170" s="38">
        <v>20</v>
      </c>
      <c r="H170" s="532"/>
      <c r="I170" s="277"/>
      <c r="J170" s="23"/>
      <c r="K170" s="71" t="e">
        <f t="shared" si="33"/>
        <v>#N/A</v>
      </c>
      <c r="L170" s="473"/>
      <c r="M170" s="515"/>
      <c r="N170" s="539"/>
      <c r="O170" s="544"/>
      <c r="P170" s="537"/>
      <c r="Q170" s="620"/>
      <c r="R170" s="252"/>
      <c r="S170" s="517"/>
      <c r="T170" s="518"/>
      <c r="U170" s="518"/>
      <c r="V170" s="518"/>
      <c r="W170" s="518"/>
      <c r="X170" s="518"/>
      <c r="Y170" s="519"/>
      <c r="Z170" s="185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8"/>
      <c r="AT170" s="188"/>
      <c r="AU170" s="188"/>
    </row>
    <row r="171" spans="1:47" s="189" customFormat="1" ht="18" customHeight="1" x14ac:dyDescent="0.25">
      <c r="A171" s="79"/>
      <c r="B171" s="477" t="str">
        <f t="shared" si="34"/>
        <v>SOC3.1.2.2</v>
      </c>
      <c r="C171" s="190" t="s">
        <v>86</v>
      </c>
      <c r="D171" s="229" t="s">
        <v>312</v>
      </c>
      <c r="E171" s="529"/>
      <c r="F171" s="154" t="e">
        <f>VLOOKUP(B171,'Frame input-ark'!$B$1:$M$233,12,0)</f>
        <v>#N/A</v>
      </c>
      <c r="G171" s="38">
        <v>40</v>
      </c>
      <c r="H171" s="532"/>
      <c r="I171" s="277"/>
      <c r="J171" s="23"/>
      <c r="K171" s="71" t="e">
        <f t="shared" si="33"/>
        <v>#N/A</v>
      </c>
      <c r="L171" s="473"/>
      <c r="M171" s="515"/>
      <c r="N171" s="539"/>
      <c r="O171" s="544"/>
      <c r="P171" s="537"/>
      <c r="Q171" s="620"/>
      <c r="R171" s="252"/>
      <c r="S171" s="517"/>
      <c r="T171" s="518"/>
      <c r="U171" s="518"/>
      <c r="V171" s="518"/>
      <c r="W171" s="518"/>
      <c r="X171" s="518"/>
      <c r="Y171" s="519"/>
      <c r="Z171" s="185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</row>
    <row r="172" spans="1:47" s="189" customFormat="1" ht="18" customHeight="1" x14ac:dyDescent="0.25">
      <c r="A172" s="79"/>
      <c r="B172" s="477" t="str">
        <f t="shared" si="34"/>
        <v>SOC3.1.2.3</v>
      </c>
      <c r="C172" s="190" t="s">
        <v>87</v>
      </c>
      <c r="D172" s="229" t="s">
        <v>313</v>
      </c>
      <c r="E172" s="529"/>
      <c r="F172" s="154" t="e">
        <f>VLOOKUP(B172,'Frame input-ark'!$B$1:$M$233,12,0)</f>
        <v>#N/A</v>
      </c>
      <c r="G172" s="38">
        <v>40</v>
      </c>
      <c r="H172" s="532"/>
      <c r="I172" s="277"/>
      <c r="J172" s="23"/>
      <c r="K172" s="71" t="e">
        <f t="shared" si="33"/>
        <v>#N/A</v>
      </c>
      <c r="L172" s="473"/>
      <c r="M172" s="515"/>
      <c r="N172" s="539"/>
      <c r="O172" s="544"/>
      <c r="P172" s="537"/>
      <c r="Q172" s="620"/>
      <c r="R172" s="252"/>
      <c r="S172" s="517"/>
      <c r="T172" s="518"/>
      <c r="U172" s="518"/>
      <c r="V172" s="518"/>
      <c r="W172" s="518"/>
      <c r="X172" s="518"/>
      <c r="Y172" s="519"/>
      <c r="Z172" s="185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</row>
    <row r="173" spans="1:47" s="189" customFormat="1" ht="18" customHeight="1" x14ac:dyDescent="0.25">
      <c r="A173" s="79"/>
      <c r="B173" s="477" t="str">
        <f t="shared" si="34"/>
        <v>SOC3.1.3</v>
      </c>
      <c r="C173" s="190">
        <v>3</v>
      </c>
      <c r="D173" s="229" t="s">
        <v>517</v>
      </c>
      <c r="E173" s="529"/>
      <c r="F173" s="154" t="e">
        <f>VLOOKUP(B173,'Frame input-ark'!$B$1:$M$233,12,0)</f>
        <v>#N/A</v>
      </c>
      <c r="G173" s="38">
        <v>100</v>
      </c>
      <c r="H173" s="532"/>
      <c r="I173" s="277"/>
      <c r="J173" s="23"/>
      <c r="K173" s="71" t="e">
        <f t="shared" si="33"/>
        <v>#N/A</v>
      </c>
      <c r="L173" s="473"/>
      <c r="M173" s="515"/>
      <c r="N173" s="539"/>
      <c r="O173" s="544"/>
      <c r="P173" s="537"/>
      <c r="Q173" s="620"/>
      <c r="R173" s="359"/>
      <c r="S173" s="517"/>
      <c r="T173" s="518"/>
      <c r="U173" s="518"/>
      <c r="V173" s="518"/>
      <c r="W173" s="518"/>
      <c r="X173" s="518"/>
      <c r="Y173" s="519"/>
      <c r="Z173" s="185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8"/>
    </row>
    <row r="174" spans="1:47" s="189" customFormat="1" ht="18" customHeight="1" x14ac:dyDescent="0.25">
      <c r="A174" s="79"/>
      <c r="B174" s="477" t="str">
        <f t="shared" si="34"/>
        <v>SOC3.1.4</v>
      </c>
      <c r="C174" s="190">
        <v>4</v>
      </c>
      <c r="D174" s="229" t="s">
        <v>167</v>
      </c>
      <c r="E174" s="530"/>
      <c r="F174" s="154" t="e">
        <f>VLOOKUP(B174,'Frame input-ark'!$B$1:$M$233,12,0)</f>
        <v>#N/A</v>
      </c>
      <c r="G174" s="38">
        <v>20</v>
      </c>
      <c r="H174" s="533"/>
      <c r="I174" s="278"/>
      <c r="J174" s="19"/>
      <c r="K174" s="72" t="e">
        <f t="shared" si="33"/>
        <v>#N/A</v>
      </c>
      <c r="L174" s="473"/>
      <c r="M174" s="515"/>
      <c r="N174" s="539"/>
      <c r="O174" s="544"/>
      <c r="P174" s="537"/>
      <c r="Q174" s="620"/>
      <c r="R174" s="191"/>
      <c r="S174" s="517"/>
      <c r="T174" s="518"/>
      <c r="U174" s="518"/>
      <c r="V174" s="518"/>
      <c r="W174" s="518"/>
      <c r="X174" s="518"/>
      <c r="Y174" s="519"/>
      <c r="Z174" s="185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88"/>
      <c r="AT174" s="188"/>
      <c r="AU174" s="188"/>
    </row>
    <row r="175" spans="1:47" s="189" customFormat="1" ht="18" customHeight="1" thickBot="1" x14ac:dyDescent="0.3">
      <c r="A175" s="79"/>
      <c r="B175" s="201" t="s">
        <v>346</v>
      </c>
      <c r="C175" s="561" t="s">
        <v>495</v>
      </c>
      <c r="D175" s="562"/>
      <c r="E175" s="365" t="e">
        <f>IF(SUM(F176:F178)&lt;AA175,F179,IF(SUM(F176:F178)&gt;100,100,SUM(F176:F178)))</f>
        <v>#N/A</v>
      </c>
      <c r="F175" s="154"/>
      <c r="G175" s="33">
        <f>SUM(G176:G178)</f>
        <v>100</v>
      </c>
      <c r="H175" s="33">
        <v>1</v>
      </c>
      <c r="I175" s="297" t="e">
        <f>E175*H175</f>
        <v>#N/A</v>
      </c>
      <c r="J175" s="366">
        <f>G175*H175</f>
        <v>100</v>
      </c>
      <c r="K175" s="81" t="e">
        <f>ROUND(I175/J175,3)</f>
        <v>#N/A</v>
      </c>
      <c r="L175" s="75">
        <f>J175/N$98*P$98</f>
        <v>9.0000000000000011E-3</v>
      </c>
      <c r="M175" s="515"/>
      <c r="N175" s="539"/>
      <c r="O175" s="544"/>
      <c r="P175" s="537"/>
      <c r="Q175" s="620"/>
      <c r="R175" s="253"/>
      <c r="S175" s="517"/>
      <c r="T175" s="518"/>
      <c r="U175" s="518"/>
      <c r="V175" s="518"/>
      <c r="W175" s="518"/>
      <c r="X175" s="518"/>
      <c r="Y175" s="519"/>
      <c r="Z175" s="185"/>
      <c r="AA175" s="194">
        <v>10</v>
      </c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88"/>
      <c r="AT175" s="188"/>
      <c r="AU175" s="188"/>
    </row>
    <row r="176" spans="1:47" s="189" customFormat="1" ht="18" customHeight="1" x14ac:dyDescent="0.25">
      <c r="A176" s="79"/>
      <c r="B176" s="477" t="str">
        <f>_xlfn.CONCAT($B$175,".",C176)</f>
        <v>SOC3.2.1</v>
      </c>
      <c r="C176" s="190">
        <v>1</v>
      </c>
      <c r="D176" s="229" t="s">
        <v>348</v>
      </c>
      <c r="E176" s="563"/>
      <c r="F176" s="154" t="e">
        <f>VLOOKUP(B176,'Frame input-ark'!$B$1:$M$233,12,0)</f>
        <v>#N/A</v>
      </c>
      <c r="G176" s="38">
        <v>20</v>
      </c>
      <c r="H176" s="550"/>
      <c r="I176" s="367"/>
      <c r="J176" s="20"/>
      <c r="K176" s="70" t="e">
        <f>ROUND(F176/G176,3)</f>
        <v>#N/A</v>
      </c>
      <c r="L176" s="473"/>
      <c r="M176" s="515"/>
      <c r="N176" s="539"/>
      <c r="O176" s="544"/>
      <c r="P176" s="537"/>
      <c r="Q176" s="620"/>
      <c r="R176" s="253"/>
      <c r="S176" s="517"/>
      <c r="T176" s="518"/>
      <c r="U176" s="518"/>
      <c r="V176" s="518"/>
      <c r="W176" s="518"/>
      <c r="X176" s="518"/>
      <c r="Y176" s="519"/>
      <c r="Z176" s="185"/>
      <c r="AA176" s="202"/>
      <c r="AB176" s="204"/>
      <c r="AC176" s="204"/>
      <c r="AD176" s="202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88"/>
      <c r="AT176" s="188"/>
      <c r="AU176" s="188"/>
    </row>
    <row r="177" spans="1:47" s="189" customFormat="1" ht="18" customHeight="1" x14ac:dyDescent="0.25">
      <c r="A177" s="79"/>
      <c r="B177" s="477" t="str">
        <f t="shared" ref="B177:B179" si="35">_xlfn.CONCAT($B$175,".",C177)</f>
        <v>SOC3.2.2</v>
      </c>
      <c r="C177" s="190">
        <v>2</v>
      </c>
      <c r="D177" s="229" t="s">
        <v>349</v>
      </c>
      <c r="E177" s="563"/>
      <c r="F177" s="154" t="e">
        <f>VLOOKUP(B177,'Frame input-ark'!$B$1:$M$233,12,0)</f>
        <v>#N/A</v>
      </c>
      <c r="G177" s="38">
        <v>40</v>
      </c>
      <c r="H177" s="550"/>
      <c r="I177" s="368"/>
      <c r="J177" s="21"/>
      <c r="K177" s="71" t="e">
        <f>ROUND(F177/G177,3)</f>
        <v>#N/A</v>
      </c>
      <c r="L177" s="473"/>
      <c r="M177" s="515"/>
      <c r="N177" s="539"/>
      <c r="O177" s="544"/>
      <c r="P177" s="537"/>
      <c r="Q177" s="620"/>
      <c r="R177" s="253"/>
      <c r="S177" s="517"/>
      <c r="T177" s="518"/>
      <c r="U177" s="518"/>
      <c r="V177" s="518"/>
      <c r="W177" s="518"/>
      <c r="X177" s="518"/>
      <c r="Y177" s="519"/>
      <c r="Z177" s="185"/>
      <c r="AA177" s="202"/>
      <c r="AB177" s="204"/>
      <c r="AC177" s="204"/>
      <c r="AD177" s="202"/>
      <c r="AE177" s="188"/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  <c r="AP177" s="188"/>
      <c r="AQ177" s="188"/>
      <c r="AR177" s="188"/>
      <c r="AS177" s="188"/>
      <c r="AT177" s="188"/>
      <c r="AU177" s="188"/>
    </row>
    <row r="178" spans="1:47" s="189" customFormat="1" ht="18" customHeight="1" x14ac:dyDescent="0.25">
      <c r="A178" s="79"/>
      <c r="B178" s="477" t="str">
        <f t="shared" si="35"/>
        <v>SOC3.2.3</v>
      </c>
      <c r="C178" s="190">
        <v>3</v>
      </c>
      <c r="D178" s="229" t="s">
        <v>350</v>
      </c>
      <c r="E178" s="563"/>
      <c r="F178" s="154" t="e">
        <f>VLOOKUP(B178,'Frame input-ark'!$B$1:$M$233,12,0)</f>
        <v>#N/A</v>
      </c>
      <c r="G178" s="38">
        <v>40</v>
      </c>
      <c r="H178" s="550"/>
      <c r="I178" s="368"/>
      <c r="J178" s="21"/>
      <c r="K178" s="71" t="e">
        <f>ROUND(F178/G178,3)</f>
        <v>#N/A</v>
      </c>
      <c r="L178" s="473"/>
      <c r="M178" s="515"/>
      <c r="N178" s="539"/>
      <c r="O178" s="544"/>
      <c r="P178" s="537"/>
      <c r="Q178" s="620"/>
      <c r="R178" s="253"/>
      <c r="S178" s="517"/>
      <c r="T178" s="518"/>
      <c r="U178" s="518"/>
      <c r="V178" s="518"/>
      <c r="W178" s="518"/>
      <c r="X178" s="518"/>
      <c r="Y178" s="519"/>
      <c r="Z178" s="185"/>
      <c r="AA178" s="202"/>
      <c r="AB178" s="204"/>
      <c r="AC178" s="204"/>
      <c r="AD178" s="202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</row>
    <row r="179" spans="1:47" s="189" customFormat="1" ht="18" customHeight="1" x14ac:dyDescent="0.25">
      <c r="A179" s="79"/>
      <c r="B179" s="477" t="str">
        <f t="shared" si="35"/>
        <v>SOC3.2.4</v>
      </c>
      <c r="C179" s="190">
        <v>4</v>
      </c>
      <c r="D179" s="255" t="s">
        <v>351</v>
      </c>
      <c r="E179" s="563"/>
      <c r="F179" s="154" t="e">
        <f>VLOOKUP(B179,'Frame input-ark'!$B$1:$M$233,12,0)</f>
        <v>#N/A</v>
      </c>
      <c r="G179" s="38">
        <v>10</v>
      </c>
      <c r="H179" s="550"/>
      <c r="I179" s="286"/>
      <c r="J179" s="222"/>
      <c r="K179" s="72" t="e">
        <f>ROUND(F179/G179,3)</f>
        <v>#N/A</v>
      </c>
      <c r="L179" s="473"/>
      <c r="M179" s="515"/>
      <c r="N179" s="539"/>
      <c r="O179" s="544"/>
      <c r="P179" s="537"/>
      <c r="Q179" s="620"/>
      <c r="R179" s="253"/>
      <c r="S179" s="517"/>
      <c r="T179" s="518"/>
      <c r="U179" s="518"/>
      <c r="V179" s="518"/>
      <c r="W179" s="518"/>
      <c r="X179" s="518"/>
      <c r="Y179" s="519"/>
      <c r="Z179" s="185"/>
      <c r="AA179" s="202"/>
      <c r="AB179" s="204"/>
      <c r="AC179" s="204"/>
      <c r="AD179" s="202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88"/>
      <c r="AS179" s="188"/>
      <c r="AT179" s="188"/>
      <c r="AU179" s="188"/>
    </row>
    <row r="180" spans="1:47" s="189" customFormat="1" ht="18" customHeight="1" thickBot="1" x14ac:dyDescent="0.3">
      <c r="A180" s="79"/>
      <c r="B180" s="203" t="s">
        <v>43</v>
      </c>
      <c r="C180" s="521" t="s">
        <v>168</v>
      </c>
      <c r="D180" s="522"/>
      <c r="E180" s="151" t="e">
        <f>IF(SUM(F181:F191)&lt;AA180,0,IF(SUM(F181:F191)&gt;100,100,SUM(F181:F191)))</f>
        <v>#N/A</v>
      </c>
      <c r="F180" s="154"/>
      <c r="G180" s="34">
        <f>SUM(G181:G191)</f>
        <v>100</v>
      </c>
      <c r="H180" s="152">
        <v>1</v>
      </c>
      <c r="I180" s="297" t="e">
        <f>E180*H180</f>
        <v>#N/A</v>
      </c>
      <c r="J180" s="50">
        <f>G180*H180</f>
        <v>100</v>
      </c>
      <c r="K180" s="78" t="e">
        <f>ROUND(I180/J180,3)</f>
        <v>#N/A</v>
      </c>
      <c r="L180" s="75">
        <f>J180/N$98*P$98</f>
        <v>9.0000000000000011E-3</v>
      </c>
      <c r="M180" s="515"/>
      <c r="N180" s="539"/>
      <c r="O180" s="544"/>
      <c r="P180" s="537"/>
      <c r="Q180" s="620"/>
      <c r="R180" s="191"/>
      <c r="S180" s="517"/>
      <c r="T180" s="518"/>
      <c r="U180" s="518"/>
      <c r="V180" s="518"/>
      <c r="W180" s="518"/>
      <c r="X180" s="518"/>
      <c r="Y180" s="519"/>
      <c r="Z180" s="185"/>
      <c r="AA180" s="194">
        <v>20</v>
      </c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88"/>
      <c r="AS180" s="188"/>
      <c r="AT180" s="188"/>
      <c r="AU180" s="188"/>
    </row>
    <row r="181" spans="1:47" s="189" customFormat="1" ht="25.5" x14ac:dyDescent="0.25">
      <c r="A181" s="79"/>
      <c r="B181" s="477" t="str">
        <f>_xlfn.CONCAT($B$180,".",C181)</f>
        <v>SOC3.3.1.1</v>
      </c>
      <c r="C181" s="190" t="s">
        <v>79</v>
      </c>
      <c r="D181" s="232" t="s">
        <v>169</v>
      </c>
      <c r="E181" s="528"/>
      <c r="F181" s="154" t="e">
        <f>VLOOKUP(B181,'Frame input-ark'!$B$1:$M$233,12,0)</f>
        <v>#N/A</v>
      </c>
      <c r="G181" s="38">
        <v>15</v>
      </c>
      <c r="H181" s="531"/>
      <c r="I181" s="284"/>
      <c r="J181" s="84"/>
      <c r="K181" s="70" t="e">
        <f t="shared" ref="K181:K191" si="36">ROUND(F181/G181,3)</f>
        <v>#N/A</v>
      </c>
      <c r="L181" s="473"/>
      <c r="M181" s="515"/>
      <c r="N181" s="539"/>
      <c r="O181" s="544"/>
      <c r="P181" s="537"/>
      <c r="Q181" s="620"/>
      <c r="R181" s="191"/>
      <c r="S181" s="517"/>
      <c r="T181" s="518"/>
      <c r="U181" s="518"/>
      <c r="V181" s="518"/>
      <c r="W181" s="518"/>
      <c r="X181" s="518"/>
      <c r="Y181" s="519"/>
      <c r="Z181" s="185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188"/>
      <c r="AU181" s="188"/>
    </row>
    <row r="182" spans="1:47" s="189" customFormat="1" ht="25.5" x14ac:dyDescent="0.25">
      <c r="A182" s="79"/>
      <c r="B182" s="477" t="str">
        <f t="shared" ref="B182:B191" si="37">_xlfn.CONCAT($B$180,".",C182)</f>
        <v>SOC3.3.1.2.1</v>
      </c>
      <c r="C182" s="190" t="s">
        <v>90</v>
      </c>
      <c r="D182" s="232" t="s">
        <v>170</v>
      </c>
      <c r="E182" s="529"/>
      <c r="F182" s="154" t="e">
        <f>VLOOKUP(B182,'Frame input-ark'!$B$1:$M$233,12,0)</f>
        <v>#N/A</v>
      </c>
      <c r="G182" s="38">
        <v>5</v>
      </c>
      <c r="H182" s="532"/>
      <c r="I182" s="285"/>
      <c r="J182" s="85"/>
      <c r="K182" s="71" t="e">
        <f t="shared" si="36"/>
        <v>#N/A</v>
      </c>
      <c r="L182" s="473"/>
      <c r="M182" s="515"/>
      <c r="N182" s="539"/>
      <c r="O182" s="544"/>
      <c r="P182" s="537"/>
      <c r="Q182" s="620"/>
      <c r="R182" s="191"/>
      <c r="S182" s="517"/>
      <c r="T182" s="518"/>
      <c r="U182" s="518"/>
      <c r="V182" s="518"/>
      <c r="W182" s="518"/>
      <c r="X182" s="518"/>
      <c r="Y182" s="519"/>
      <c r="Z182" s="185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8"/>
      <c r="AK182" s="188"/>
      <c r="AL182" s="188"/>
      <c r="AM182" s="188"/>
      <c r="AN182" s="188"/>
      <c r="AO182" s="188"/>
      <c r="AP182" s="188"/>
      <c r="AQ182" s="188"/>
      <c r="AR182" s="188"/>
      <c r="AS182" s="188"/>
      <c r="AT182" s="188"/>
      <c r="AU182" s="188"/>
    </row>
    <row r="183" spans="1:47" s="189" customFormat="1" ht="18" customHeight="1" x14ac:dyDescent="0.25">
      <c r="A183" s="79"/>
      <c r="B183" s="477" t="str">
        <f t="shared" si="37"/>
        <v>SOC3.3.1.2.2</v>
      </c>
      <c r="C183" s="190" t="s">
        <v>91</v>
      </c>
      <c r="D183" s="232" t="s">
        <v>171</v>
      </c>
      <c r="E183" s="529"/>
      <c r="F183" s="154" t="e">
        <f>VLOOKUP(B183,'Frame input-ark'!$B$1:$M$233,12,0)</f>
        <v>#N/A</v>
      </c>
      <c r="G183" s="38">
        <v>5</v>
      </c>
      <c r="H183" s="532"/>
      <c r="I183" s="285"/>
      <c r="J183" s="85"/>
      <c r="K183" s="71" t="e">
        <f t="shared" si="36"/>
        <v>#N/A</v>
      </c>
      <c r="L183" s="473"/>
      <c r="M183" s="515"/>
      <c r="N183" s="539"/>
      <c r="O183" s="544"/>
      <c r="P183" s="537"/>
      <c r="Q183" s="620"/>
      <c r="R183" s="191"/>
      <c r="S183" s="517"/>
      <c r="T183" s="518"/>
      <c r="U183" s="518"/>
      <c r="V183" s="518"/>
      <c r="W183" s="518"/>
      <c r="X183" s="518"/>
      <c r="Y183" s="519"/>
      <c r="Z183" s="185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88"/>
      <c r="AK183" s="188"/>
      <c r="AL183" s="188"/>
      <c r="AM183" s="188"/>
      <c r="AN183" s="188"/>
      <c r="AO183" s="188"/>
      <c r="AP183" s="188"/>
      <c r="AQ183" s="188"/>
      <c r="AR183" s="188"/>
      <c r="AS183" s="188"/>
      <c r="AT183" s="188"/>
      <c r="AU183" s="188"/>
    </row>
    <row r="184" spans="1:47" s="189" customFormat="1" ht="18" customHeight="1" x14ac:dyDescent="0.25">
      <c r="A184" s="79"/>
      <c r="B184" s="477" t="str">
        <f t="shared" si="37"/>
        <v>SOC3.3.1.2.3</v>
      </c>
      <c r="C184" s="190" t="s">
        <v>92</v>
      </c>
      <c r="D184" s="232" t="s">
        <v>172</v>
      </c>
      <c r="E184" s="529"/>
      <c r="F184" s="154" t="e">
        <f>VLOOKUP(B184,'Frame input-ark'!$B$1:$M$233,12,0)</f>
        <v>#N/A</v>
      </c>
      <c r="G184" s="38">
        <v>5</v>
      </c>
      <c r="H184" s="532"/>
      <c r="I184" s="285"/>
      <c r="J184" s="85"/>
      <c r="K184" s="71" t="e">
        <f t="shared" si="36"/>
        <v>#N/A</v>
      </c>
      <c r="L184" s="473"/>
      <c r="M184" s="515"/>
      <c r="N184" s="539"/>
      <c r="O184" s="544"/>
      <c r="P184" s="537"/>
      <c r="Q184" s="620"/>
      <c r="R184" s="253"/>
      <c r="S184" s="517"/>
      <c r="T184" s="518"/>
      <c r="U184" s="518"/>
      <c r="V184" s="518"/>
      <c r="W184" s="518"/>
      <c r="X184" s="518"/>
      <c r="Y184" s="519"/>
      <c r="Z184" s="185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8"/>
      <c r="AK184" s="188"/>
      <c r="AL184" s="188"/>
      <c r="AM184" s="188"/>
      <c r="AN184" s="188"/>
      <c r="AO184" s="188"/>
      <c r="AP184" s="188"/>
      <c r="AQ184" s="188"/>
      <c r="AR184" s="188"/>
      <c r="AS184" s="188"/>
      <c r="AT184" s="188"/>
      <c r="AU184" s="188"/>
    </row>
    <row r="185" spans="1:47" s="189" customFormat="1" ht="18" customHeight="1" x14ac:dyDescent="0.25">
      <c r="A185" s="79"/>
      <c r="B185" s="477" t="str">
        <f t="shared" si="37"/>
        <v>SOC3.3.1.2.4</v>
      </c>
      <c r="C185" s="190" t="s">
        <v>352</v>
      </c>
      <c r="D185" s="232" t="s">
        <v>353</v>
      </c>
      <c r="E185" s="529"/>
      <c r="F185" s="154" t="e">
        <f>VLOOKUP(B185,'Frame input-ark'!$B$1:$M$233,12,0)</f>
        <v>#N/A</v>
      </c>
      <c r="G185" s="38">
        <v>5</v>
      </c>
      <c r="H185" s="532"/>
      <c r="I185" s="285"/>
      <c r="J185" s="85"/>
      <c r="K185" s="71" t="e">
        <f t="shared" si="36"/>
        <v>#N/A</v>
      </c>
      <c r="L185" s="473"/>
      <c r="M185" s="515"/>
      <c r="N185" s="539"/>
      <c r="O185" s="544"/>
      <c r="P185" s="537"/>
      <c r="Q185" s="620"/>
      <c r="R185" s="191"/>
      <c r="S185" s="517"/>
      <c r="T185" s="518"/>
      <c r="U185" s="518"/>
      <c r="V185" s="518"/>
      <c r="W185" s="518"/>
      <c r="X185" s="518"/>
      <c r="Y185" s="519"/>
      <c r="Z185" s="185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8"/>
      <c r="AT185" s="188"/>
      <c r="AU185" s="188"/>
    </row>
    <row r="186" spans="1:47" s="189" customFormat="1" ht="26.1" customHeight="1" x14ac:dyDescent="0.25">
      <c r="A186" s="79"/>
      <c r="B186" s="477" t="str">
        <f t="shared" si="37"/>
        <v>SOC3.3.2.2.1</v>
      </c>
      <c r="C186" s="190" t="s">
        <v>354</v>
      </c>
      <c r="D186" s="232" t="s">
        <v>355</v>
      </c>
      <c r="E186" s="529"/>
      <c r="F186" s="154" t="e">
        <f>VLOOKUP(B186,'Frame input-ark'!$B$1:$M$233,12,0)</f>
        <v>#N/A</v>
      </c>
      <c r="G186" s="38">
        <v>12.5</v>
      </c>
      <c r="H186" s="532"/>
      <c r="I186" s="285"/>
      <c r="J186" s="85"/>
      <c r="K186" s="71" t="e">
        <f t="shared" si="36"/>
        <v>#N/A</v>
      </c>
      <c r="L186" s="473"/>
      <c r="M186" s="515"/>
      <c r="N186" s="539"/>
      <c r="O186" s="544"/>
      <c r="P186" s="537"/>
      <c r="Q186" s="620"/>
      <c r="R186" s="191"/>
      <c r="S186" s="517"/>
      <c r="T186" s="518"/>
      <c r="U186" s="518"/>
      <c r="V186" s="518"/>
      <c r="W186" s="518"/>
      <c r="X186" s="518"/>
      <c r="Y186" s="519"/>
      <c r="Z186" s="185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8"/>
      <c r="AT186" s="188"/>
      <c r="AU186" s="188"/>
    </row>
    <row r="187" spans="1:47" s="189" customFormat="1" ht="18" customHeight="1" x14ac:dyDescent="0.25">
      <c r="A187" s="79"/>
      <c r="B187" s="477" t="str">
        <f t="shared" si="37"/>
        <v>SOC3.3.2.2.2</v>
      </c>
      <c r="C187" s="190" t="s">
        <v>356</v>
      </c>
      <c r="D187" s="232" t="s">
        <v>357</v>
      </c>
      <c r="E187" s="529"/>
      <c r="F187" s="154" t="e">
        <f>VLOOKUP(B187,'Frame input-ark'!$B$1:$M$233,12,0)</f>
        <v>#N/A</v>
      </c>
      <c r="G187" s="38">
        <v>7.5</v>
      </c>
      <c r="H187" s="532"/>
      <c r="I187" s="285"/>
      <c r="J187" s="85"/>
      <c r="K187" s="71" t="e">
        <f t="shared" si="36"/>
        <v>#N/A</v>
      </c>
      <c r="L187" s="473"/>
      <c r="M187" s="515"/>
      <c r="N187" s="539"/>
      <c r="O187" s="544"/>
      <c r="P187" s="537"/>
      <c r="Q187" s="620"/>
      <c r="R187" s="191"/>
      <c r="S187" s="517"/>
      <c r="T187" s="518"/>
      <c r="U187" s="518"/>
      <c r="V187" s="518"/>
      <c r="W187" s="518"/>
      <c r="X187" s="518"/>
      <c r="Y187" s="519"/>
      <c r="Z187" s="185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  <c r="AT187" s="188"/>
      <c r="AU187" s="188"/>
    </row>
    <row r="188" spans="1:47" s="189" customFormat="1" ht="18" customHeight="1" x14ac:dyDescent="0.25">
      <c r="A188" s="79"/>
      <c r="B188" s="477" t="str">
        <f t="shared" si="37"/>
        <v>SOC3.3.2.4.1</v>
      </c>
      <c r="C188" s="190" t="s">
        <v>93</v>
      </c>
      <c r="D188" s="232" t="s">
        <v>173</v>
      </c>
      <c r="E188" s="559"/>
      <c r="F188" s="154" t="e">
        <f>VLOOKUP(B188,'Frame input-ark'!$B$1:$M$233,12,0)</f>
        <v>#N/A</v>
      </c>
      <c r="G188" s="38">
        <v>5</v>
      </c>
      <c r="H188" s="564"/>
      <c r="I188" s="285"/>
      <c r="J188" s="85"/>
      <c r="K188" s="71" t="e">
        <f t="shared" si="36"/>
        <v>#N/A</v>
      </c>
      <c r="L188" s="473"/>
      <c r="M188" s="515"/>
      <c r="N188" s="539"/>
      <c r="O188" s="544"/>
      <c r="P188" s="537"/>
      <c r="Q188" s="620"/>
      <c r="R188" s="191"/>
      <c r="S188" s="517"/>
      <c r="T188" s="518"/>
      <c r="U188" s="518"/>
      <c r="V188" s="518"/>
      <c r="W188" s="518"/>
      <c r="X188" s="518"/>
      <c r="Y188" s="519"/>
      <c r="Z188" s="185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8"/>
      <c r="AT188" s="188"/>
      <c r="AU188" s="188"/>
    </row>
    <row r="189" spans="1:47" s="189" customFormat="1" ht="18" customHeight="1" x14ac:dyDescent="0.25">
      <c r="A189" s="79"/>
      <c r="B189" s="477" t="str">
        <f t="shared" si="37"/>
        <v>SOC3.3.2.4.2</v>
      </c>
      <c r="C189" s="190" t="s">
        <v>94</v>
      </c>
      <c r="D189" s="232" t="s">
        <v>174</v>
      </c>
      <c r="E189" s="559"/>
      <c r="F189" s="154" t="e">
        <f>VLOOKUP(B189,'Frame input-ark'!$B$1:$M$233,12,0)</f>
        <v>#N/A</v>
      </c>
      <c r="G189" s="38">
        <v>5</v>
      </c>
      <c r="H189" s="564"/>
      <c r="I189" s="285"/>
      <c r="J189" s="85"/>
      <c r="K189" s="71" t="e">
        <f t="shared" si="36"/>
        <v>#N/A</v>
      </c>
      <c r="L189" s="473"/>
      <c r="M189" s="515"/>
      <c r="N189" s="539"/>
      <c r="O189" s="544"/>
      <c r="P189" s="537"/>
      <c r="Q189" s="620"/>
      <c r="R189" s="191"/>
      <c r="S189" s="517"/>
      <c r="T189" s="518"/>
      <c r="U189" s="518"/>
      <c r="V189" s="518"/>
      <c r="W189" s="518"/>
      <c r="X189" s="518"/>
      <c r="Y189" s="519"/>
      <c r="Z189" s="185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</row>
    <row r="190" spans="1:47" s="189" customFormat="1" ht="18" customHeight="1" x14ac:dyDescent="0.25">
      <c r="A190" s="79"/>
      <c r="B190" s="477" t="str">
        <f t="shared" si="37"/>
        <v>SOC3.3.2.5</v>
      </c>
      <c r="C190" s="190" t="s">
        <v>329</v>
      </c>
      <c r="D190" s="232" t="s">
        <v>358</v>
      </c>
      <c r="E190" s="559"/>
      <c r="F190" s="154" t="e">
        <f>VLOOKUP(B190,'Frame input-ark'!$B$1:$M$233,12,0)</f>
        <v>#N/A</v>
      </c>
      <c r="G190" s="38">
        <v>15</v>
      </c>
      <c r="H190" s="564"/>
      <c r="I190" s="285"/>
      <c r="J190" s="85"/>
      <c r="K190" s="71" t="e">
        <f t="shared" si="36"/>
        <v>#N/A</v>
      </c>
      <c r="L190" s="473"/>
      <c r="M190" s="515"/>
      <c r="N190" s="539"/>
      <c r="O190" s="544"/>
      <c r="P190" s="537"/>
      <c r="Q190" s="620"/>
      <c r="R190" s="253"/>
      <c r="S190" s="517"/>
      <c r="T190" s="518"/>
      <c r="U190" s="518"/>
      <c r="V190" s="518"/>
      <c r="W190" s="518"/>
      <c r="X190" s="518"/>
      <c r="Y190" s="519"/>
      <c r="Z190" s="185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8"/>
      <c r="AU190" s="188"/>
    </row>
    <row r="191" spans="1:47" s="189" customFormat="1" ht="18" customHeight="1" thickBot="1" x14ac:dyDescent="0.3">
      <c r="A191" s="79"/>
      <c r="B191" s="477" t="str">
        <f t="shared" si="37"/>
        <v>SOC3.3.2.6</v>
      </c>
      <c r="C191" s="211" t="s">
        <v>89</v>
      </c>
      <c r="D191" s="260" t="s">
        <v>175</v>
      </c>
      <c r="E191" s="592"/>
      <c r="F191" s="154" t="e">
        <f>VLOOKUP(B191,'Frame input-ark'!$B$1:$M$233,12,0)</f>
        <v>#N/A</v>
      </c>
      <c r="G191" s="150">
        <v>20</v>
      </c>
      <c r="H191" s="566"/>
      <c r="I191" s="323"/>
      <c r="J191" s="324"/>
      <c r="K191" s="149" t="e">
        <f t="shared" si="36"/>
        <v>#N/A</v>
      </c>
      <c r="L191" s="475"/>
      <c r="M191" s="516"/>
      <c r="N191" s="540"/>
      <c r="O191" s="545"/>
      <c r="P191" s="538"/>
      <c r="Q191" s="620"/>
      <c r="R191" s="191"/>
      <c r="S191" s="517"/>
      <c r="T191" s="518"/>
      <c r="U191" s="518"/>
      <c r="V191" s="518"/>
      <c r="W191" s="518"/>
      <c r="X191" s="518"/>
      <c r="Y191" s="519"/>
      <c r="Z191" s="185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</row>
    <row r="192" spans="1:47" s="189" customFormat="1" ht="18" customHeight="1" thickBot="1" x14ac:dyDescent="0.3">
      <c r="A192" s="86"/>
      <c r="B192" s="203" t="s">
        <v>44</v>
      </c>
      <c r="C192" s="521" t="s">
        <v>176</v>
      </c>
      <c r="D192" s="522"/>
      <c r="E192" s="151" t="e">
        <f>IF(SUM(F193:F198)&lt;AA192,0,IF(SUM(F193:F198)&gt;100,100,SUM(F193:F198)))</f>
        <v>#N/A</v>
      </c>
      <c r="F192" s="154"/>
      <c r="G192" s="34">
        <v>100</v>
      </c>
      <c r="H192" s="34">
        <v>2</v>
      </c>
      <c r="I192" s="279" t="e">
        <f>E192*H192</f>
        <v>#N/A</v>
      </c>
      <c r="J192" s="50">
        <f>G192*H192</f>
        <v>200</v>
      </c>
      <c r="K192" s="78" t="e">
        <f>ROUND(I192/J192,3)</f>
        <v>#N/A</v>
      </c>
      <c r="L192" s="75">
        <f>J192/N$192*P$192</f>
        <v>3.214285714285714E-2</v>
      </c>
      <c r="M192" s="515" t="e">
        <f>SUM(I192:I239)</f>
        <v>#N/A</v>
      </c>
      <c r="N192" s="539">
        <f>SUM(J192:J239)</f>
        <v>1400</v>
      </c>
      <c r="O192" s="537" t="e">
        <f>M192/N192</f>
        <v>#N/A</v>
      </c>
      <c r="P192" s="537">
        <v>0.22500000000000001</v>
      </c>
      <c r="Q192" s="620"/>
      <c r="R192" s="191"/>
      <c r="S192" s="517"/>
      <c r="T192" s="518"/>
      <c r="U192" s="518"/>
      <c r="V192" s="518"/>
      <c r="W192" s="518"/>
      <c r="X192" s="518"/>
      <c r="Y192" s="519"/>
      <c r="Z192" s="185"/>
      <c r="AA192" s="194">
        <v>20</v>
      </c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</row>
    <row r="193" spans="1:47" s="189" customFormat="1" ht="18" customHeight="1" x14ac:dyDescent="0.25">
      <c r="A193" s="86"/>
      <c r="B193" s="477" t="str">
        <f>_xlfn.CONCAT($B$192,".",C193)</f>
        <v>TEC1.1.1</v>
      </c>
      <c r="C193" s="190">
        <v>1</v>
      </c>
      <c r="D193" s="229" t="s">
        <v>45</v>
      </c>
      <c r="E193" s="528"/>
      <c r="F193" s="154" t="e">
        <f>VLOOKUP(B193,'Frame input-ark'!$B$1:$M$233,12,0)</f>
        <v>#N/A</v>
      </c>
      <c r="G193" s="38">
        <v>20</v>
      </c>
      <c r="H193" s="531"/>
      <c r="I193" s="284"/>
      <c r="J193" s="84"/>
      <c r="K193" s="70" t="e">
        <f>ROUND(F193/G193,3)</f>
        <v>#N/A</v>
      </c>
      <c r="L193" s="473"/>
      <c r="M193" s="515"/>
      <c r="N193" s="539"/>
      <c r="O193" s="537"/>
      <c r="P193" s="537"/>
      <c r="Q193" s="620"/>
      <c r="R193" s="191"/>
      <c r="S193" s="517"/>
      <c r="T193" s="518"/>
      <c r="U193" s="518"/>
      <c r="V193" s="518"/>
      <c r="W193" s="518"/>
      <c r="X193" s="518"/>
      <c r="Y193" s="519"/>
      <c r="Z193" s="185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</row>
    <row r="194" spans="1:47" s="189" customFormat="1" ht="18" customHeight="1" x14ac:dyDescent="0.25">
      <c r="A194" s="86"/>
      <c r="B194" s="477" t="str">
        <f t="shared" ref="B194:B198" si="38">_xlfn.CONCAT($B$192,".",C194)</f>
        <v>TEC1.1.2.1</v>
      </c>
      <c r="C194" s="190" t="s">
        <v>85</v>
      </c>
      <c r="D194" s="229" t="s">
        <v>386</v>
      </c>
      <c r="E194" s="529"/>
      <c r="F194" s="154" t="e">
        <f>VLOOKUP(B194,'Frame input-ark'!$B$1:$M$233,12,0)</f>
        <v>#N/A</v>
      </c>
      <c r="G194" s="38">
        <v>30</v>
      </c>
      <c r="H194" s="532"/>
      <c r="I194" s="285"/>
      <c r="J194" s="85"/>
      <c r="K194" s="71"/>
      <c r="L194" s="473"/>
      <c r="M194" s="515"/>
      <c r="N194" s="539"/>
      <c r="O194" s="537"/>
      <c r="P194" s="537"/>
      <c r="Q194" s="620"/>
      <c r="R194" s="271"/>
      <c r="S194" s="517"/>
      <c r="T194" s="518"/>
      <c r="U194" s="518"/>
      <c r="V194" s="518"/>
      <c r="W194" s="518"/>
      <c r="X194" s="518"/>
      <c r="Y194" s="519"/>
      <c r="Z194" s="185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88"/>
      <c r="AK194" s="188"/>
      <c r="AL194" s="188"/>
      <c r="AM194" s="188"/>
      <c r="AN194" s="188"/>
      <c r="AO194" s="188"/>
      <c r="AP194" s="188"/>
      <c r="AQ194" s="188"/>
      <c r="AR194" s="188"/>
      <c r="AS194" s="188"/>
      <c r="AT194" s="188"/>
      <c r="AU194" s="188"/>
    </row>
    <row r="195" spans="1:47" s="189" customFormat="1" ht="18" customHeight="1" x14ac:dyDescent="0.25">
      <c r="A195" s="86"/>
      <c r="B195" s="477" t="str">
        <f t="shared" si="38"/>
        <v>TEC1.1.2.2</v>
      </c>
      <c r="C195" s="190" t="s">
        <v>86</v>
      </c>
      <c r="D195" s="229" t="s">
        <v>387</v>
      </c>
      <c r="E195" s="529"/>
      <c r="F195" s="154" t="e">
        <f>VLOOKUP(B195,'Frame input-ark'!$B$1:$M$233,12,0)</f>
        <v>#N/A</v>
      </c>
      <c r="G195" s="38">
        <v>30</v>
      </c>
      <c r="H195" s="532"/>
      <c r="I195" s="285"/>
      <c r="J195" s="85"/>
      <c r="K195" s="71"/>
      <c r="L195" s="473"/>
      <c r="M195" s="515"/>
      <c r="N195" s="539"/>
      <c r="O195" s="537"/>
      <c r="P195" s="537"/>
      <c r="Q195" s="620"/>
      <c r="R195" s="271"/>
      <c r="S195" s="517"/>
      <c r="T195" s="518"/>
      <c r="U195" s="518"/>
      <c r="V195" s="518"/>
      <c r="W195" s="518"/>
      <c r="X195" s="518"/>
      <c r="Y195" s="519"/>
      <c r="Z195" s="185"/>
      <c r="AA195" s="188"/>
      <c r="AB195" s="188"/>
      <c r="AC195" s="188"/>
      <c r="AD195" s="188"/>
      <c r="AE195" s="188"/>
      <c r="AF195" s="188"/>
      <c r="AG195" s="188"/>
      <c r="AH195" s="188"/>
      <c r="AI195" s="188"/>
      <c r="AJ195" s="188"/>
      <c r="AK195" s="188"/>
      <c r="AL195" s="188"/>
      <c r="AM195" s="188"/>
      <c r="AN195" s="188"/>
      <c r="AO195" s="188"/>
      <c r="AP195" s="188"/>
      <c r="AQ195" s="188"/>
      <c r="AR195" s="188"/>
      <c r="AS195" s="188"/>
      <c r="AT195" s="188"/>
      <c r="AU195" s="188"/>
    </row>
    <row r="196" spans="1:47" s="189" customFormat="1" ht="18" customHeight="1" x14ac:dyDescent="0.25">
      <c r="A196" s="86"/>
      <c r="B196" s="477" t="str">
        <f t="shared" si="38"/>
        <v>TEC1.1.3.1</v>
      </c>
      <c r="C196" s="190" t="s">
        <v>99</v>
      </c>
      <c r="D196" s="229" t="s">
        <v>388</v>
      </c>
      <c r="E196" s="529"/>
      <c r="F196" s="154" t="e">
        <f>VLOOKUP(B196,'Frame input-ark'!$B$1:$M$233,12,0)</f>
        <v>#N/A</v>
      </c>
      <c r="G196" s="38">
        <v>10</v>
      </c>
      <c r="H196" s="532"/>
      <c r="I196" s="285"/>
      <c r="J196" s="85"/>
      <c r="K196" s="71"/>
      <c r="L196" s="473"/>
      <c r="M196" s="515"/>
      <c r="N196" s="539"/>
      <c r="O196" s="537"/>
      <c r="P196" s="537"/>
      <c r="Q196" s="620"/>
      <c r="R196" s="271"/>
      <c r="S196" s="517"/>
      <c r="T196" s="518"/>
      <c r="U196" s="518"/>
      <c r="V196" s="518"/>
      <c r="W196" s="518"/>
      <c r="X196" s="518"/>
      <c r="Y196" s="519"/>
      <c r="Z196" s="185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8"/>
      <c r="AK196" s="188"/>
      <c r="AL196" s="188"/>
      <c r="AM196" s="188"/>
      <c r="AN196" s="188"/>
      <c r="AO196" s="188"/>
      <c r="AP196" s="188"/>
      <c r="AQ196" s="188"/>
      <c r="AR196" s="188"/>
      <c r="AS196" s="188"/>
      <c r="AT196" s="188"/>
      <c r="AU196" s="188"/>
    </row>
    <row r="197" spans="1:47" s="189" customFormat="1" ht="18" customHeight="1" x14ac:dyDescent="0.25">
      <c r="A197" s="86"/>
      <c r="B197" s="477" t="str">
        <f t="shared" si="38"/>
        <v>TEC1.1.3.2</v>
      </c>
      <c r="C197" s="190" t="s">
        <v>100</v>
      </c>
      <c r="D197" s="229" t="s">
        <v>158</v>
      </c>
      <c r="E197" s="529"/>
      <c r="F197" s="154" t="e">
        <f>VLOOKUP(B197,'Frame input-ark'!$B$1:$M$233,12,0)</f>
        <v>#N/A</v>
      </c>
      <c r="G197" s="38">
        <v>35</v>
      </c>
      <c r="H197" s="532"/>
      <c r="I197" s="285"/>
      <c r="J197" s="85"/>
      <c r="K197" s="71"/>
      <c r="L197" s="473"/>
      <c r="M197" s="515"/>
      <c r="N197" s="539"/>
      <c r="O197" s="537"/>
      <c r="P197" s="537"/>
      <c r="Q197" s="620"/>
      <c r="R197" s="271"/>
      <c r="S197" s="517"/>
      <c r="T197" s="518"/>
      <c r="U197" s="518"/>
      <c r="V197" s="518"/>
      <c r="W197" s="518"/>
      <c r="X197" s="518"/>
      <c r="Y197" s="519"/>
      <c r="Z197" s="185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</row>
    <row r="198" spans="1:47" s="189" customFormat="1" ht="25.5" x14ac:dyDescent="0.25">
      <c r="A198" s="86"/>
      <c r="B198" s="477" t="str">
        <f t="shared" si="38"/>
        <v>TEC1.1.3.3</v>
      </c>
      <c r="C198" s="190" t="s">
        <v>195</v>
      </c>
      <c r="D198" s="229" t="s">
        <v>498</v>
      </c>
      <c r="E198" s="530"/>
      <c r="F198" s="154" t="e">
        <f>VLOOKUP(B198,'Frame input-ark'!$B$1:$M$233,12,0)</f>
        <v>#N/A</v>
      </c>
      <c r="G198" s="38">
        <v>15</v>
      </c>
      <c r="H198" s="533"/>
      <c r="I198" s="287"/>
      <c r="J198" s="87"/>
      <c r="K198" s="72" t="e">
        <f>ROUND(F198/G198,3)</f>
        <v>#N/A</v>
      </c>
      <c r="L198" s="473"/>
      <c r="M198" s="515"/>
      <c r="N198" s="539"/>
      <c r="O198" s="537"/>
      <c r="P198" s="537"/>
      <c r="Q198" s="620"/>
      <c r="R198" s="191"/>
      <c r="S198" s="517"/>
      <c r="T198" s="518"/>
      <c r="U198" s="518"/>
      <c r="V198" s="518"/>
      <c r="W198" s="518"/>
      <c r="X198" s="518"/>
      <c r="Y198" s="519"/>
      <c r="Z198" s="185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188"/>
      <c r="AK198" s="188"/>
      <c r="AL198" s="188"/>
      <c r="AM198" s="188"/>
      <c r="AN198" s="188"/>
      <c r="AO198" s="188"/>
      <c r="AP198" s="188"/>
      <c r="AQ198" s="188"/>
      <c r="AR198" s="188"/>
      <c r="AS198" s="188"/>
      <c r="AT198" s="188"/>
      <c r="AU198" s="188"/>
    </row>
    <row r="199" spans="1:47" s="189" customFormat="1" ht="18" customHeight="1" thickBot="1" x14ac:dyDescent="0.3">
      <c r="A199" s="86"/>
      <c r="B199" s="203" t="s">
        <v>46</v>
      </c>
      <c r="C199" s="521" t="s">
        <v>497</v>
      </c>
      <c r="D199" s="522"/>
      <c r="E199" s="151" t="e">
        <f>IF(SUM(F200:F207)&lt;AA199,0,IF(SUM(F200:F207)&gt;100,100,SUM(F200:F207)))</f>
        <v>#N/A</v>
      </c>
      <c r="F199" s="154"/>
      <c r="G199" s="34">
        <v>100</v>
      </c>
      <c r="H199" s="34">
        <v>2</v>
      </c>
      <c r="I199" s="297" t="e">
        <f>E199*H199</f>
        <v>#N/A</v>
      </c>
      <c r="J199" s="50">
        <f>G199*H199</f>
        <v>200</v>
      </c>
      <c r="K199" s="78" t="e">
        <f>ROUND(I199/J199,3)</f>
        <v>#N/A</v>
      </c>
      <c r="L199" s="75">
        <f>J199/N$192*P$192</f>
        <v>3.214285714285714E-2</v>
      </c>
      <c r="M199" s="515"/>
      <c r="N199" s="539"/>
      <c r="O199" s="537"/>
      <c r="P199" s="537"/>
      <c r="Q199" s="620"/>
      <c r="R199" s="191"/>
      <c r="S199" s="517"/>
      <c r="T199" s="518"/>
      <c r="U199" s="518"/>
      <c r="V199" s="518"/>
      <c r="W199" s="518"/>
      <c r="X199" s="518"/>
      <c r="Y199" s="519"/>
      <c r="Z199" s="185"/>
      <c r="AA199" s="194">
        <v>10</v>
      </c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 s="188"/>
      <c r="AN199" s="188"/>
      <c r="AO199" s="188"/>
      <c r="AP199" s="188"/>
      <c r="AQ199" s="188"/>
      <c r="AR199" s="188"/>
      <c r="AS199" s="188"/>
      <c r="AT199" s="188"/>
      <c r="AU199" s="188"/>
    </row>
    <row r="200" spans="1:47" s="189" customFormat="1" ht="18" customHeight="1" x14ac:dyDescent="0.25">
      <c r="A200" s="79"/>
      <c r="B200" s="477" t="str">
        <f>_xlfn.CONCAT($B$199,".",C200)</f>
        <v>TEC1.2.1.1</v>
      </c>
      <c r="C200" s="190" t="s">
        <v>79</v>
      </c>
      <c r="D200" s="233" t="s">
        <v>520</v>
      </c>
      <c r="E200" s="528"/>
      <c r="F200" s="154" t="e">
        <f>VLOOKUP(B200,'Frame input-ark'!$B$1:$M$233,12,0)</f>
        <v>#N/A</v>
      </c>
      <c r="G200" s="38">
        <v>20</v>
      </c>
      <c r="H200" s="528"/>
      <c r="I200" s="280"/>
      <c r="J200" s="73"/>
      <c r="K200" s="70" t="e">
        <f>ROUND(F200/G200,3)</f>
        <v>#N/A</v>
      </c>
      <c r="L200" s="473"/>
      <c r="M200" s="515"/>
      <c r="N200" s="539"/>
      <c r="O200" s="537"/>
      <c r="P200" s="537"/>
      <c r="Q200" s="620"/>
      <c r="R200" s="271"/>
      <c r="S200" s="517"/>
      <c r="T200" s="518"/>
      <c r="U200" s="518"/>
      <c r="V200" s="518"/>
      <c r="W200" s="518"/>
      <c r="X200" s="518"/>
      <c r="Y200" s="519"/>
      <c r="Z200" s="185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88"/>
      <c r="AN200" s="188"/>
      <c r="AO200" s="188"/>
      <c r="AP200" s="188"/>
      <c r="AQ200" s="188"/>
      <c r="AR200" s="188"/>
      <c r="AS200" s="188"/>
      <c r="AT200" s="188"/>
      <c r="AU200" s="188"/>
    </row>
    <row r="201" spans="1:47" s="189" customFormat="1" ht="18" customHeight="1" x14ac:dyDescent="0.25">
      <c r="A201" s="79"/>
      <c r="B201" s="477" t="str">
        <f t="shared" ref="B201:B207" si="39">_xlfn.CONCAT($B$199,".",C201)</f>
        <v>TEC1.2.1.2</v>
      </c>
      <c r="C201" s="190" t="s">
        <v>80</v>
      </c>
      <c r="D201" s="233" t="s">
        <v>390</v>
      </c>
      <c r="E201" s="529"/>
      <c r="F201" s="154" t="e">
        <f>VLOOKUP(B201,'Frame input-ark'!$B$1:$M$233,12,0)</f>
        <v>#N/A</v>
      </c>
      <c r="G201" s="38">
        <v>20</v>
      </c>
      <c r="H201" s="529"/>
      <c r="I201" s="281"/>
      <c r="J201" s="80"/>
      <c r="K201" s="71"/>
      <c r="L201" s="473"/>
      <c r="M201" s="515"/>
      <c r="N201" s="539"/>
      <c r="O201" s="537"/>
      <c r="P201" s="537"/>
      <c r="Q201" s="620"/>
      <c r="R201" s="271"/>
      <c r="S201" s="517"/>
      <c r="T201" s="518"/>
      <c r="U201" s="518"/>
      <c r="V201" s="518"/>
      <c r="W201" s="518"/>
      <c r="X201" s="518"/>
      <c r="Y201" s="519"/>
      <c r="Z201" s="185"/>
      <c r="AA201" s="188"/>
      <c r="AB201" s="188"/>
      <c r="AC201" s="188"/>
      <c r="AD201" s="188"/>
      <c r="AE201" s="188"/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188"/>
      <c r="AP201" s="188"/>
      <c r="AQ201" s="188"/>
      <c r="AR201" s="188"/>
      <c r="AS201" s="188"/>
      <c r="AT201" s="188"/>
      <c r="AU201" s="188"/>
    </row>
    <row r="202" spans="1:47" s="189" customFormat="1" ht="18" customHeight="1" x14ac:dyDescent="0.25">
      <c r="A202" s="79"/>
      <c r="B202" s="477" t="str">
        <f t="shared" si="39"/>
        <v>TEC1.2.1.3</v>
      </c>
      <c r="C202" s="190" t="s">
        <v>81</v>
      </c>
      <c r="D202" s="264" t="s">
        <v>319</v>
      </c>
      <c r="E202" s="529"/>
      <c r="F202" s="154" t="e">
        <f>VLOOKUP(B202,'Frame input-ark'!$B$1:$M$233,12,0)</f>
        <v>#N/A</v>
      </c>
      <c r="G202" s="38">
        <v>20</v>
      </c>
      <c r="H202" s="529"/>
      <c r="I202" s="281"/>
      <c r="J202" s="80"/>
      <c r="K202" s="71"/>
      <c r="L202" s="473"/>
      <c r="M202" s="515"/>
      <c r="N202" s="539"/>
      <c r="O202" s="537"/>
      <c r="P202" s="537"/>
      <c r="Q202" s="620"/>
      <c r="R202" s="271"/>
      <c r="S202" s="517"/>
      <c r="T202" s="518"/>
      <c r="U202" s="518"/>
      <c r="V202" s="518"/>
      <c r="W202" s="518"/>
      <c r="X202" s="518"/>
      <c r="Y202" s="519"/>
      <c r="Z202" s="185"/>
      <c r="AA202" s="188"/>
      <c r="AB202" s="188"/>
      <c r="AC202" s="188"/>
      <c r="AD202" s="188"/>
      <c r="AE202" s="188"/>
      <c r="AF202" s="188"/>
      <c r="AG202" s="188"/>
      <c r="AH202" s="188"/>
      <c r="AI202" s="188"/>
      <c r="AJ202" s="188"/>
      <c r="AK202" s="188"/>
      <c r="AL202" s="188"/>
      <c r="AM202" s="188"/>
      <c r="AN202" s="188"/>
      <c r="AO202" s="188"/>
      <c r="AP202" s="188"/>
      <c r="AQ202" s="188"/>
      <c r="AR202" s="188"/>
      <c r="AS202" s="188"/>
      <c r="AT202" s="188"/>
      <c r="AU202" s="188"/>
    </row>
    <row r="203" spans="1:47" s="189" customFormat="1" ht="18" customHeight="1" x14ac:dyDescent="0.25">
      <c r="A203" s="79"/>
      <c r="B203" s="477" t="str">
        <f t="shared" si="39"/>
        <v>TEC1.2.1.4</v>
      </c>
      <c r="C203" s="200" t="s">
        <v>82</v>
      </c>
      <c r="D203" s="265" t="s">
        <v>391</v>
      </c>
      <c r="E203" s="529"/>
      <c r="F203" s="154" t="e">
        <f>VLOOKUP(B203,'Frame input-ark'!$B$1:$M$233,12,0)</f>
        <v>#N/A</v>
      </c>
      <c r="G203" s="266">
        <v>10</v>
      </c>
      <c r="H203" s="529"/>
      <c r="I203" s="281"/>
      <c r="J203" s="80"/>
      <c r="K203" s="71"/>
      <c r="L203" s="473"/>
      <c r="M203" s="515"/>
      <c r="N203" s="539"/>
      <c r="O203" s="537"/>
      <c r="P203" s="537"/>
      <c r="Q203" s="620"/>
      <c r="R203" s="271"/>
      <c r="S203" s="517"/>
      <c r="T203" s="518"/>
      <c r="U203" s="518"/>
      <c r="V203" s="518"/>
      <c r="W203" s="518"/>
      <c r="X203" s="518"/>
      <c r="Y203" s="519"/>
      <c r="Z203" s="185"/>
      <c r="AA203" s="188"/>
      <c r="AB203" s="188"/>
      <c r="AC203" s="188"/>
      <c r="AD203" s="188"/>
      <c r="AE203" s="188"/>
      <c r="AF203" s="188"/>
      <c r="AG203" s="188"/>
      <c r="AH203" s="188"/>
      <c r="AI203" s="188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</row>
    <row r="204" spans="1:47" s="189" customFormat="1" ht="18" customHeight="1" x14ac:dyDescent="0.25">
      <c r="A204" s="86"/>
      <c r="B204" s="477" t="str">
        <f t="shared" si="39"/>
        <v>TEC1.2.2.1</v>
      </c>
      <c r="C204" s="190" t="s">
        <v>85</v>
      </c>
      <c r="D204" s="229" t="s">
        <v>392</v>
      </c>
      <c r="E204" s="529"/>
      <c r="F204" s="154" t="e">
        <f>VLOOKUP(B204,'Frame input-ark'!$B$1:$M$233,12,0)</f>
        <v>#N/A</v>
      </c>
      <c r="G204" s="38">
        <v>20</v>
      </c>
      <c r="H204" s="529"/>
      <c r="I204" s="281"/>
      <c r="J204" s="80"/>
      <c r="K204" s="71"/>
      <c r="L204" s="473"/>
      <c r="M204" s="515"/>
      <c r="N204" s="539"/>
      <c r="O204" s="537"/>
      <c r="P204" s="537"/>
      <c r="Q204" s="620"/>
      <c r="R204" s="253"/>
      <c r="S204" s="517"/>
      <c r="T204" s="518"/>
      <c r="U204" s="518"/>
      <c r="V204" s="518"/>
      <c r="W204" s="518"/>
      <c r="X204" s="518"/>
      <c r="Y204" s="519"/>
      <c r="Z204" s="185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</row>
    <row r="205" spans="1:47" s="189" customFormat="1" ht="18" customHeight="1" x14ac:dyDescent="0.25">
      <c r="A205" s="86"/>
      <c r="B205" s="477" t="str">
        <f t="shared" si="39"/>
        <v>TEC1.2.2.2</v>
      </c>
      <c r="C205" s="190" t="s">
        <v>86</v>
      </c>
      <c r="D205" s="229" t="s">
        <v>359</v>
      </c>
      <c r="E205" s="529"/>
      <c r="F205" s="154" t="e">
        <f>VLOOKUP(B205,'Frame input-ark'!$B$1:$M$233,12,0)</f>
        <v>#N/A</v>
      </c>
      <c r="G205" s="38">
        <v>10</v>
      </c>
      <c r="H205" s="529"/>
      <c r="I205" s="277"/>
      <c r="J205" s="23"/>
      <c r="K205" s="71" t="e">
        <f>ROUND(F205/G205,3)</f>
        <v>#N/A</v>
      </c>
      <c r="L205" s="473"/>
      <c r="M205" s="515"/>
      <c r="N205" s="539"/>
      <c r="O205" s="537"/>
      <c r="P205" s="537"/>
      <c r="Q205" s="620"/>
      <c r="R205" s="253"/>
      <c r="S205" s="517"/>
      <c r="T205" s="518"/>
      <c r="U205" s="518"/>
      <c r="V205" s="518"/>
      <c r="W205" s="518"/>
      <c r="X205" s="518"/>
      <c r="Y205" s="519"/>
      <c r="Z205" s="185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</row>
    <row r="206" spans="1:47" s="189" customFormat="1" ht="18" customHeight="1" x14ac:dyDescent="0.25">
      <c r="A206" s="86"/>
      <c r="B206" s="477" t="str">
        <f t="shared" si="39"/>
        <v>TEC1.2.2.3</v>
      </c>
      <c r="C206" s="190" t="s">
        <v>87</v>
      </c>
      <c r="D206" s="229" t="s">
        <v>360</v>
      </c>
      <c r="E206" s="529"/>
      <c r="F206" s="154" t="e">
        <f>VLOOKUP(B206,'Frame input-ark'!$B$1:$M$233,12,0)</f>
        <v>#N/A</v>
      </c>
      <c r="G206" s="38">
        <v>10</v>
      </c>
      <c r="H206" s="529"/>
      <c r="I206" s="277"/>
      <c r="J206" s="23"/>
      <c r="K206" s="71" t="e">
        <f>ROUND(F206/G206,3)</f>
        <v>#N/A</v>
      </c>
      <c r="L206" s="473"/>
      <c r="M206" s="515"/>
      <c r="N206" s="539"/>
      <c r="O206" s="537"/>
      <c r="P206" s="537"/>
      <c r="Q206" s="620"/>
      <c r="R206" s="253"/>
      <c r="S206" s="517"/>
      <c r="T206" s="518"/>
      <c r="U206" s="518"/>
      <c r="V206" s="518"/>
      <c r="W206" s="518"/>
      <c r="X206" s="518"/>
      <c r="Y206" s="519"/>
      <c r="Z206" s="185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8"/>
      <c r="AU206" s="188"/>
    </row>
    <row r="207" spans="1:47" s="189" customFormat="1" ht="18" customHeight="1" x14ac:dyDescent="0.25">
      <c r="A207" s="86"/>
      <c r="B207" s="477" t="str">
        <f t="shared" si="39"/>
        <v>TEC1.2.2.4</v>
      </c>
      <c r="C207" s="190" t="s">
        <v>88</v>
      </c>
      <c r="D207" s="229" t="s">
        <v>361</v>
      </c>
      <c r="E207" s="530"/>
      <c r="F207" s="154" t="e">
        <f>VLOOKUP(B207,'Frame input-ark'!$B$1:$M$233,12,0)</f>
        <v>#N/A</v>
      </c>
      <c r="G207" s="38">
        <v>10</v>
      </c>
      <c r="H207" s="530"/>
      <c r="I207" s="286"/>
      <c r="J207" s="19"/>
      <c r="K207" s="72" t="e">
        <f>ROUND(F207/G207,3)</f>
        <v>#N/A</v>
      </c>
      <c r="L207" s="473"/>
      <c r="M207" s="515"/>
      <c r="N207" s="539"/>
      <c r="O207" s="537"/>
      <c r="P207" s="537"/>
      <c r="Q207" s="620"/>
      <c r="R207" s="253"/>
      <c r="S207" s="517"/>
      <c r="T207" s="518"/>
      <c r="U207" s="518"/>
      <c r="V207" s="518"/>
      <c r="W207" s="518"/>
      <c r="X207" s="518"/>
      <c r="Y207" s="519"/>
      <c r="Z207" s="185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</row>
    <row r="208" spans="1:47" s="189" customFormat="1" ht="18" customHeight="1" thickBot="1" x14ac:dyDescent="0.3">
      <c r="A208" s="86"/>
      <c r="B208" s="196" t="s">
        <v>47</v>
      </c>
      <c r="C208" s="521" t="s">
        <v>177</v>
      </c>
      <c r="D208" s="522"/>
      <c r="E208" s="151" t="e">
        <f>IF(SUM(F209:F214)&lt;AA208,0,IF(SUM(F209:F214)&gt;100,100,SUM(F209:F214)))</f>
        <v>#N/A</v>
      </c>
      <c r="F208" s="154"/>
      <c r="G208" s="34">
        <v>100</v>
      </c>
      <c r="H208" s="34">
        <v>2</v>
      </c>
      <c r="I208" s="297" t="e">
        <f>E208*H208</f>
        <v>#N/A</v>
      </c>
      <c r="J208" s="50">
        <f>G208*H208</f>
        <v>200</v>
      </c>
      <c r="K208" s="78" t="e">
        <f>ROUND(I208/J208,3)</f>
        <v>#N/A</v>
      </c>
      <c r="L208" s="75">
        <f>J208/N$192*P$192</f>
        <v>3.214285714285714E-2</v>
      </c>
      <c r="M208" s="515"/>
      <c r="N208" s="539"/>
      <c r="O208" s="537"/>
      <c r="P208" s="537"/>
      <c r="Q208" s="620"/>
      <c r="R208" s="191"/>
      <c r="S208" s="517"/>
      <c r="T208" s="518"/>
      <c r="U208" s="518"/>
      <c r="V208" s="518"/>
      <c r="W208" s="518"/>
      <c r="X208" s="518"/>
      <c r="Y208" s="519"/>
      <c r="Z208" s="185"/>
      <c r="AA208" s="194">
        <v>20</v>
      </c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8"/>
      <c r="AT208" s="188"/>
      <c r="AU208" s="188"/>
    </row>
    <row r="209" spans="1:47" s="189" customFormat="1" ht="18" customHeight="1" x14ac:dyDescent="0.25">
      <c r="A209" s="86"/>
      <c r="B209" s="477" t="str">
        <f>_xlfn.CONCAT($B$208,".",C209)</f>
        <v>TEC1.3.1</v>
      </c>
      <c r="C209" s="190">
        <v>1</v>
      </c>
      <c r="D209" s="229" t="s">
        <v>178</v>
      </c>
      <c r="E209" s="528"/>
      <c r="F209" s="154" t="e">
        <f>VLOOKUP(B209,'Frame input-ark'!$B$1:$M$233,12,0)</f>
        <v>#N/A</v>
      </c>
      <c r="G209" s="38">
        <v>30</v>
      </c>
      <c r="H209" s="531"/>
      <c r="I209" s="276"/>
      <c r="J209" s="18"/>
      <c r="K209" s="70" t="e">
        <f t="shared" ref="K209:K214" si="40">ROUND(F209/G209,3)</f>
        <v>#N/A</v>
      </c>
      <c r="L209" s="473"/>
      <c r="M209" s="515"/>
      <c r="N209" s="539"/>
      <c r="O209" s="537"/>
      <c r="P209" s="537"/>
      <c r="Q209" s="620"/>
      <c r="R209" s="191"/>
      <c r="S209" s="517"/>
      <c r="T209" s="518"/>
      <c r="U209" s="518"/>
      <c r="V209" s="518"/>
      <c r="W209" s="518"/>
      <c r="X209" s="518"/>
      <c r="Y209" s="519"/>
      <c r="Z209" s="185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8"/>
      <c r="AT209" s="188"/>
      <c r="AU209" s="188"/>
    </row>
    <row r="210" spans="1:47" s="189" customFormat="1" ht="18" customHeight="1" x14ac:dyDescent="0.25">
      <c r="A210" s="86"/>
      <c r="B210" s="477" t="str">
        <f t="shared" ref="B210:B214" si="41">_xlfn.CONCAT($B$208,".",C210)</f>
        <v>TEC1.3.2</v>
      </c>
      <c r="C210" s="190">
        <v>2</v>
      </c>
      <c r="D210" s="229" t="s">
        <v>179</v>
      </c>
      <c r="E210" s="529"/>
      <c r="F210" s="154" t="e">
        <f>VLOOKUP(B210,'Frame input-ark'!$B$1:$M$233,12,0)</f>
        <v>#N/A</v>
      </c>
      <c r="G210" s="38">
        <v>15</v>
      </c>
      <c r="H210" s="532"/>
      <c r="I210" s="277"/>
      <c r="J210" s="23"/>
      <c r="K210" s="71" t="e">
        <f t="shared" si="40"/>
        <v>#N/A</v>
      </c>
      <c r="L210" s="473"/>
      <c r="M210" s="515"/>
      <c r="N210" s="539"/>
      <c r="O210" s="537"/>
      <c r="P210" s="537"/>
      <c r="Q210" s="620"/>
      <c r="R210" s="191"/>
      <c r="S210" s="517"/>
      <c r="T210" s="518"/>
      <c r="U210" s="518"/>
      <c r="V210" s="518"/>
      <c r="W210" s="518"/>
      <c r="X210" s="518"/>
      <c r="Y210" s="519"/>
      <c r="Z210" s="185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</row>
    <row r="211" spans="1:47" s="189" customFormat="1" ht="25.5" x14ac:dyDescent="0.25">
      <c r="A211" s="86"/>
      <c r="B211" s="477" t="str">
        <f t="shared" si="41"/>
        <v>TEC1.3.3</v>
      </c>
      <c r="C211" s="190">
        <v>3</v>
      </c>
      <c r="D211" s="229" t="s">
        <v>180</v>
      </c>
      <c r="E211" s="529"/>
      <c r="F211" s="154" t="e">
        <f>VLOOKUP(B211,'Frame input-ark'!$B$1:$M$233,12,0)</f>
        <v>#N/A</v>
      </c>
      <c r="G211" s="38">
        <v>15</v>
      </c>
      <c r="H211" s="532"/>
      <c r="I211" s="277"/>
      <c r="J211" s="23"/>
      <c r="K211" s="71" t="e">
        <f t="shared" si="40"/>
        <v>#N/A</v>
      </c>
      <c r="L211" s="473"/>
      <c r="M211" s="515"/>
      <c r="N211" s="539"/>
      <c r="O211" s="537"/>
      <c r="P211" s="537"/>
      <c r="Q211" s="620"/>
      <c r="R211" s="191"/>
      <c r="S211" s="517"/>
      <c r="T211" s="518"/>
      <c r="U211" s="518"/>
      <c r="V211" s="518"/>
      <c r="W211" s="518"/>
      <c r="X211" s="518"/>
      <c r="Y211" s="519"/>
      <c r="Z211" s="185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</row>
    <row r="212" spans="1:47" s="189" customFormat="1" ht="18" customHeight="1" x14ac:dyDescent="0.25">
      <c r="A212" s="86"/>
      <c r="B212" s="477" t="str">
        <f t="shared" si="41"/>
        <v>TEC1.3.4</v>
      </c>
      <c r="C212" s="190">
        <v>4</v>
      </c>
      <c r="D212" s="229" t="s">
        <v>181</v>
      </c>
      <c r="E212" s="529"/>
      <c r="F212" s="154" t="e">
        <f>VLOOKUP(B212,'Frame input-ark'!$B$1:$M$233,12,0)</f>
        <v>#N/A</v>
      </c>
      <c r="G212" s="38">
        <v>10</v>
      </c>
      <c r="H212" s="532"/>
      <c r="I212" s="277"/>
      <c r="J212" s="23"/>
      <c r="K212" s="71" t="e">
        <f t="shared" si="40"/>
        <v>#N/A</v>
      </c>
      <c r="L212" s="473"/>
      <c r="M212" s="515"/>
      <c r="N212" s="539"/>
      <c r="O212" s="537"/>
      <c r="P212" s="537"/>
      <c r="Q212" s="620"/>
      <c r="R212" s="191"/>
      <c r="S212" s="517"/>
      <c r="T212" s="518"/>
      <c r="U212" s="518"/>
      <c r="V212" s="518"/>
      <c r="W212" s="518"/>
      <c r="X212" s="518"/>
      <c r="Y212" s="519"/>
      <c r="Z212" s="185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</row>
    <row r="213" spans="1:47" s="189" customFormat="1" ht="18" customHeight="1" x14ac:dyDescent="0.25">
      <c r="A213" s="86"/>
      <c r="B213" s="477" t="str">
        <f t="shared" si="41"/>
        <v>TEC1.3.5</v>
      </c>
      <c r="C213" s="190">
        <v>5</v>
      </c>
      <c r="D213" s="229" t="s">
        <v>182</v>
      </c>
      <c r="E213" s="529"/>
      <c r="F213" s="154" t="e">
        <f>VLOOKUP(B213,'Frame input-ark'!$B$1:$M$233,12,0)</f>
        <v>#N/A</v>
      </c>
      <c r="G213" s="38">
        <v>15</v>
      </c>
      <c r="H213" s="532"/>
      <c r="I213" s="277"/>
      <c r="J213" s="23"/>
      <c r="K213" s="71" t="e">
        <f t="shared" si="40"/>
        <v>#N/A</v>
      </c>
      <c r="L213" s="473"/>
      <c r="M213" s="515"/>
      <c r="N213" s="539"/>
      <c r="O213" s="537"/>
      <c r="P213" s="537"/>
      <c r="Q213" s="620"/>
      <c r="R213" s="191"/>
      <c r="S213" s="517"/>
      <c r="T213" s="518"/>
      <c r="U213" s="518"/>
      <c r="V213" s="518"/>
      <c r="W213" s="518"/>
      <c r="X213" s="518"/>
      <c r="Y213" s="519"/>
      <c r="Z213" s="185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8"/>
      <c r="AR213" s="188"/>
      <c r="AS213" s="188"/>
      <c r="AT213" s="188"/>
      <c r="AU213" s="188"/>
    </row>
    <row r="214" spans="1:47" s="189" customFormat="1" ht="18" customHeight="1" x14ac:dyDescent="0.25">
      <c r="A214" s="86"/>
      <c r="B214" s="477" t="str">
        <f t="shared" si="41"/>
        <v>TEC1.3.6</v>
      </c>
      <c r="C214" s="190">
        <v>6</v>
      </c>
      <c r="D214" s="229" t="s">
        <v>183</v>
      </c>
      <c r="E214" s="530"/>
      <c r="F214" s="154" t="e">
        <f>VLOOKUP(B214,'Frame input-ark'!$B$1:$M$233,12,0)</f>
        <v>#N/A</v>
      </c>
      <c r="G214" s="38">
        <v>15</v>
      </c>
      <c r="H214" s="533"/>
      <c r="I214" s="278"/>
      <c r="J214" s="19"/>
      <c r="K214" s="72" t="e">
        <f t="shared" si="40"/>
        <v>#N/A</v>
      </c>
      <c r="L214" s="473"/>
      <c r="M214" s="515"/>
      <c r="N214" s="539"/>
      <c r="O214" s="537"/>
      <c r="P214" s="537"/>
      <c r="Q214" s="620"/>
      <c r="R214" s="191"/>
      <c r="S214" s="517"/>
      <c r="T214" s="518"/>
      <c r="U214" s="518"/>
      <c r="V214" s="518"/>
      <c r="W214" s="518"/>
      <c r="X214" s="518"/>
      <c r="Y214" s="519"/>
      <c r="Z214" s="185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8"/>
      <c r="AT214" s="188"/>
      <c r="AU214" s="188"/>
    </row>
    <row r="215" spans="1:47" s="189" customFormat="1" ht="18" customHeight="1" thickBot="1" x14ac:dyDescent="0.3">
      <c r="A215" s="86"/>
      <c r="B215" s="203" t="s">
        <v>49</v>
      </c>
      <c r="C215" s="521" t="s">
        <v>184</v>
      </c>
      <c r="D215" s="522"/>
      <c r="E215" s="151" t="e">
        <f>IF(SUM(F216:F225)&lt;AA215,0,IF(SUM(F216:F225)&gt;100,100,SUM(F216:F225)))</f>
        <v>#N/A</v>
      </c>
      <c r="F215" s="154"/>
      <c r="G215" s="254">
        <f>SUM(G216:G225)</f>
        <v>100</v>
      </c>
      <c r="H215" s="152">
        <v>1</v>
      </c>
      <c r="I215" s="297" t="e">
        <f>E215*H215</f>
        <v>#N/A</v>
      </c>
      <c r="J215" s="50">
        <f>G215*H215</f>
        <v>100</v>
      </c>
      <c r="K215" s="78" t="e">
        <f>ROUND(I215/J215,3)</f>
        <v>#N/A</v>
      </c>
      <c r="L215" s="75">
        <f>J215/N$192*P$192</f>
        <v>1.607142857142857E-2</v>
      </c>
      <c r="M215" s="515"/>
      <c r="N215" s="539"/>
      <c r="O215" s="537"/>
      <c r="P215" s="537"/>
      <c r="Q215" s="620"/>
      <c r="R215" s="191"/>
      <c r="S215" s="517"/>
      <c r="T215" s="518"/>
      <c r="U215" s="518"/>
      <c r="V215" s="518"/>
      <c r="W215" s="518"/>
      <c r="X215" s="518"/>
      <c r="Y215" s="519"/>
      <c r="Z215" s="185"/>
      <c r="AA215" s="194">
        <v>10</v>
      </c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88"/>
      <c r="AT215" s="188"/>
      <c r="AU215" s="188"/>
    </row>
    <row r="216" spans="1:47" s="189" customFormat="1" ht="38.1" customHeight="1" x14ac:dyDescent="0.25">
      <c r="A216" s="86"/>
      <c r="B216" s="477" t="str">
        <f>_xlfn.CONCAT($B$215,".",C216)</f>
        <v>TEC1.4.1.1</v>
      </c>
      <c r="C216" s="190" t="s">
        <v>79</v>
      </c>
      <c r="D216" s="229" t="s">
        <v>362</v>
      </c>
      <c r="E216" s="528"/>
      <c r="F216" s="154" t="e">
        <f>VLOOKUP(B216,'Frame input-ark'!$B$1:$M$233,12,0)</f>
        <v>#N/A</v>
      </c>
      <c r="G216" s="38">
        <v>15</v>
      </c>
      <c r="H216" s="528"/>
      <c r="I216" s="285"/>
      <c r="J216" s="85"/>
      <c r="K216" s="71" t="e">
        <f t="shared" ref="K216:K225" si="42">ROUND(F216/G216,3)</f>
        <v>#N/A</v>
      </c>
      <c r="L216" s="473"/>
      <c r="M216" s="515"/>
      <c r="N216" s="539"/>
      <c r="O216" s="537"/>
      <c r="P216" s="537"/>
      <c r="Q216" s="620"/>
      <c r="R216" s="191"/>
      <c r="S216" s="517"/>
      <c r="T216" s="518"/>
      <c r="U216" s="518"/>
      <c r="V216" s="518"/>
      <c r="W216" s="518"/>
      <c r="X216" s="518"/>
      <c r="Y216" s="519"/>
      <c r="Z216" s="185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88"/>
      <c r="AT216" s="188"/>
      <c r="AU216" s="188"/>
    </row>
    <row r="217" spans="1:47" s="189" customFormat="1" ht="18" customHeight="1" x14ac:dyDescent="0.25">
      <c r="A217" s="86"/>
      <c r="B217" s="477" t="str">
        <f t="shared" ref="B217:B225" si="43">_xlfn.CONCAT($B$215,".",C217)</f>
        <v>TEC1.4.1.2</v>
      </c>
      <c r="C217" s="190" t="s">
        <v>80</v>
      </c>
      <c r="D217" s="229" t="s">
        <v>185</v>
      </c>
      <c r="E217" s="529"/>
      <c r="F217" s="154" t="e">
        <f>VLOOKUP(B217,'Frame input-ark'!$B$1:$M$233,12,0)</f>
        <v>#N/A</v>
      </c>
      <c r="G217" s="38">
        <v>5</v>
      </c>
      <c r="H217" s="529"/>
      <c r="I217" s="285"/>
      <c r="J217" s="85"/>
      <c r="K217" s="71" t="e">
        <f t="shared" si="42"/>
        <v>#N/A</v>
      </c>
      <c r="L217" s="473"/>
      <c r="M217" s="515"/>
      <c r="N217" s="539"/>
      <c r="O217" s="537"/>
      <c r="P217" s="537"/>
      <c r="Q217" s="620"/>
      <c r="R217" s="253"/>
      <c r="S217" s="517"/>
      <c r="T217" s="518"/>
      <c r="U217" s="518"/>
      <c r="V217" s="518"/>
      <c r="W217" s="518"/>
      <c r="X217" s="518"/>
      <c r="Y217" s="519"/>
      <c r="Z217" s="185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  <c r="AK217" s="188"/>
      <c r="AL217" s="188"/>
      <c r="AM217" s="188"/>
      <c r="AN217" s="188"/>
      <c r="AO217" s="188"/>
      <c r="AP217" s="188"/>
      <c r="AQ217" s="188"/>
      <c r="AR217" s="188"/>
      <c r="AS217" s="188"/>
      <c r="AT217" s="188"/>
      <c r="AU217" s="188"/>
    </row>
    <row r="218" spans="1:47" s="189" customFormat="1" ht="18" customHeight="1" x14ac:dyDescent="0.25">
      <c r="A218" s="86"/>
      <c r="B218" s="477" t="str">
        <f t="shared" si="43"/>
        <v>TEC1.4.1.3</v>
      </c>
      <c r="C218" s="190" t="s">
        <v>81</v>
      </c>
      <c r="D218" s="229" t="s">
        <v>363</v>
      </c>
      <c r="E218" s="529"/>
      <c r="F218" s="154" t="e">
        <f>VLOOKUP(B218,'Frame input-ark'!$B$1:$M$233,12,0)</f>
        <v>#N/A</v>
      </c>
      <c r="G218" s="38">
        <v>10</v>
      </c>
      <c r="H218" s="529"/>
      <c r="I218" s="285"/>
      <c r="J218" s="85"/>
      <c r="K218" s="71" t="e">
        <f t="shared" si="42"/>
        <v>#N/A</v>
      </c>
      <c r="L218" s="473"/>
      <c r="M218" s="515"/>
      <c r="N218" s="539"/>
      <c r="O218" s="537"/>
      <c r="P218" s="537"/>
      <c r="Q218" s="620"/>
      <c r="R218" s="253"/>
      <c r="S218" s="517"/>
      <c r="T218" s="518"/>
      <c r="U218" s="518"/>
      <c r="V218" s="518"/>
      <c r="W218" s="518"/>
      <c r="X218" s="518"/>
      <c r="Y218" s="519"/>
      <c r="Z218" s="185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  <c r="AS218" s="188"/>
      <c r="AT218" s="188"/>
      <c r="AU218" s="188"/>
    </row>
    <row r="219" spans="1:47" s="189" customFormat="1" ht="18" customHeight="1" x14ac:dyDescent="0.25">
      <c r="A219" s="86"/>
      <c r="B219" s="477" t="str">
        <f t="shared" si="43"/>
        <v>TEC1.4.1.4.1</v>
      </c>
      <c r="C219" s="190" t="s">
        <v>468</v>
      </c>
      <c r="D219" s="229" t="s">
        <v>364</v>
      </c>
      <c r="E219" s="529"/>
      <c r="F219" s="154" t="e">
        <f>VLOOKUP(B219,'Frame input-ark'!$B$1:$M$233,12,0)</f>
        <v>#N/A</v>
      </c>
      <c r="G219" s="38">
        <v>10</v>
      </c>
      <c r="H219" s="529"/>
      <c r="I219" s="285"/>
      <c r="J219" s="85"/>
      <c r="K219" s="71" t="e">
        <f t="shared" si="42"/>
        <v>#N/A</v>
      </c>
      <c r="L219" s="473"/>
      <c r="M219" s="515"/>
      <c r="N219" s="539"/>
      <c r="O219" s="537"/>
      <c r="P219" s="537"/>
      <c r="Q219" s="620"/>
      <c r="R219" s="253"/>
      <c r="S219" s="517"/>
      <c r="T219" s="518"/>
      <c r="U219" s="518"/>
      <c r="V219" s="518"/>
      <c r="W219" s="518"/>
      <c r="X219" s="518"/>
      <c r="Y219" s="519"/>
      <c r="Z219" s="185"/>
      <c r="AA219" s="188"/>
      <c r="AB219" s="188"/>
      <c r="AC219" s="188"/>
      <c r="AD219" s="188"/>
      <c r="AE219" s="188"/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188"/>
      <c r="AT219" s="188"/>
      <c r="AU219" s="188"/>
    </row>
    <row r="220" spans="1:47" s="189" customFormat="1" ht="18" customHeight="1" x14ac:dyDescent="0.25">
      <c r="A220" s="86"/>
      <c r="B220" s="477" t="str">
        <f t="shared" si="43"/>
        <v>TEC1.4.1.4.2</v>
      </c>
      <c r="C220" s="190" t="s">
        <v>469</v>
      </c>
      <c r="D220" s="229" t="s">
        <v>186</v>
      </c>
      <c r="E220" s="529"/>
      <c r="F220" s="154" t="e">
        <f>VLOOKUP(B220,'Frame input-ark'!$B$1:$M$233,12,0)</f>
        <v>#N/A</v>
      </c>
      <c r="G220" s="38">
        <v>5</v>
      </c>
      <c r="H220" s="529"/>
      <c r="I220" s="285"/>
      <c r="J220" s="85"/>
      <c r="K220" s="71" t="e">
        <f t="shared" si="42"/>
        <v>#N/A</v>
      </c>
      <c r="L220" s="473"/>
      <c r="M220" s="515"/>
      <c r="N220" s="539"/>
      <c r="O220" s="537"/>
      <c r="P220" s="537"/>
      <c r="Q220" s="620"/>
      <c r="R220" s="253"/>
      <c r="S220" s="517"/>
      <c r="T220" s="518"/>
      <c r="U220" s="518"/>
      <c r="V220" s="518"/>
      <c r="W220" s="518"/>
      <c r="X220" s="518"/>
      <c r="Y220" s="519"/>
      <c r="Z220" s="185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188"/>
      <c r="AO220" s="188"/>
      <c r="AP220" s="188"/>
      <c r="AQ220" s="188"/>
      <c r="AR220" s="188"/>
      <c r="AS220" s="188"/>
      <c r="AT220" s="188"/>
      <c r="AU220" s="188"/>
    </row>
    <row r="221" spans="1:47" s="189" customFormat="1" ht="18" customHeight="1" x14ac:dyDescent="0.25">
      <c r="A221" s="86"/>
      <c r="B221" s="477" t="str">
        <f t="shared" si="43"/>
        <v>TEC1.4.1.4.3</v>
      </c>
      <c r="C221" s="190" t="s">
        <v>470</v>
      </c>
      <c r="D221" s="234" t="s">
        <v>187</v>
      </c>
      <c r="E221" s="529"/>
      <c r="F221" s="154" t="e">
        <f>VLOOKUP(B221,'Frame input-ark'!$B$1:$M$233,12,0)</f>
        <v>#N/A</v>
      </c>
      <c r="G221" s="38">
        <v>5</v>
      </c>
      <c r="H221" s="529"/>
      <c r="I221" s="285"/>
      <c r="J221" s="85"/>
      <c r="K221" s="71" t="e">
        <f t="shared" si="42"/>
        <v>#N/A</v>
      </c>
      <c r="L221" s="473"/>
      <c r="M221" s="515"/>
      <c r="N221" s="539"/>
      <c r="O221" s="537"/>
      <c r="P221" s="537"/>
      <c r="Q221" s="620"/>
      <c r="R221" s="191"/>
      <c r="S221" s="517"/>
      <c r="T221" s="518"/>
      <c r="U221" s="518"/>
      <c r="V221" s="518"/>
      <c r="W221" s="518"/>
      <c r="X221" s="518"/>
      <c r="Y221" s="519"/>
      <c r="Z221" s="185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8"/>
      <c r="AT221" s="188"/>
      <c r="AU221" s="188"/>
    </row>
    <row r="222" spans="1:47" s="189" customFormat="1" ht="18" customHeight="1" x14ac:dyDescent="0.25">
      <c r="A222" s="86"/>
      <c r="B222" s="477" t="str">
        <f t="shared" si="43"/>
        <v>TEC1.4.2.1</v>
      </c>
      <c r="C222" s="190" t="s">
        <v>85</v>
      </c>
      <c r="D222" s="231" t="s">
        <v>188</v>
      </c>
      <c r="E222" s="529"/>
      <c r="F222" s="154" t="e">
        <f>VLOOKUP(B222,'Frame input-ark'!$B$1:$M$233,12,0)</f>
        <v>#N/A</v>
      </c>
      <c r="G222" s="38">
        <v>12.5</v>
      </c>
      <c r="H222" s="529"/>
      <c r="I222" s="285"/>
      <c r="J222" s="85"/>
      <c r="K222" s="71" t="e">
        <f t="shared" si="42"/>
        <v>#N/A</v>
      </c>
      <c r="L222" s="473"/>
      <c r="M222" s="515"/>
      <c r="N222" s="539"/>
      <c r="O222" s="537"/>
      <c r="P222" s="537"/>
      <c r="Q222" s="620"/>
      <c r="R222" s="253"/>
      <c r="S222" s="517"/>
      <c r="T222" s="518"/>
      <c r="U222" s="518"/>
      <c r="V222" s="518"/>
      <c r="W222" s="518"/>
      <c r="X222" s="518"/>
      <c r="Y222" s="519"/>
      <c r="Z222" s="185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8"/>
      <c r="AT222" s="188"/>
      <c r="AU222" s="188"/>
    </row>
    <row r="223" spans="1:47" s="189" customFormat="1" ht="18" customHeight="1" x14ac:dyDescent="0.25">
      <c r="A223" s="86"/>
      <c r="B223" s="477" t="str">
        <f t="shared" si="43"/>
        <v>TEC1.4.2.2</v>
      </c>
      <c r="C223" s="190" t="s">
        <v>86</v>
      </c>
      <c r="D223" s="231" t="s">
        <v>189</v>
      </c>
      <c r="E223" s="529"/>
      <c r="F223" s="154" t="e">
        <f>VLOOKUP(B223,'Frame input-ark'!$B$1:$M$233,12,0)</f>
        <v>#N/A</v>
      </c>
      <c r="G223" s="38">
        <v>12.5</v>
      </c>
      <c r="H223" s="529"/>
      <c r="I223" s="285"/>
      <c r="J223" s="85"/>
      <c r="K223" s="71" t="e">
        <f t="shared" si="42"/>
        <v>#N/A</v>
      </c>
      <c r="L223" s="473"/>
      <c r="M223" s="515"/>
      <c r="N223" s="539"/>
      <c r="O223" s="537"/>
      <c r="P223" s="537"/>
      <c r="Q223" s="620"/>
      <c r="R223" s="253"/>
      <c r="S223" s="517"/>
      <c r="T223" s="518"/>
      <c r="U223" s="518"/>
      <c r="V223" s="518"/>
      <c r="W223" s="518"/>
      <c r="X223" s="518"/>
      <c r="Y223" s="519"/>
      <c r="Z223" s="185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8"/>
      <c r="AT223" s="188"/>
      <c r="AU223" s="188"/>
    </row>
    <row r="224" spans="1:47" s="189" customFormat="1" ht="25.5" x14ac:dyDescent="0.25">
      <c r="A224" s="86"/>
      <c r="B224" s="477" t="str">
        <f t="shared" si="43"/>
        <v>TEC1.4.3.1</v>
      </c>
      <c r="C224" s="190" t="s">
        <v>99</v>
      </c>
      <c r="D224" s="229" t="s">
        <v>190</v>
      </c>
      <c r="E224" s="529"/>
      <c r="F224" s="154" t="e">
        <f>VLOOKUP(B224,'Frame input-ark'!$B$1:$M$233,12,0)</f>
        <v>#N/A</v>
      </c>
      <c r="G224" s="38">
        <v>15</v>
      </c>
      <c r="H224" s="529"/>
      <c r="I224" s="285"/>
      <c r="J224" s="85"/>
      <c r="K224" s="71" t="e">
        <f t="shared" si="42"/>
        <v>#N/A</v>
      </c>
      <c r="L224" s="473"/>
      <c r="M224" s="515"/>
      <c r="N224" s="539"/>
      <c r="O224" s="537"/>
      <c r="P224" s="537"/>
      <c r="Q224" s="620"/>
      <c r="R224" s="191"/>
      <c r="S224" s="517"/>
      <c r="T224" s="518"/>
      <c r="U224" s="518"/>
      <c r="V224" s="518"/>
      <c r="W224" s="518"/>
      <c r="X224" s="518"/>
      <c r="Y224" s="519"/>
      <c r="Z224" s="185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8"/>
      <c r="AT224" s="188"/>
      <c r="AU224" s="188"/>
    </row>
    <row r="225" spans="1:47" s="189" customFormat="1" ht="18" customHeight="1" x14ac:dyDescent="0.25">
      <c r="A225" s="86"/>
      <c r="B225" s="477" t="str">
        <f t="shared" si="43"/>
        <v>TEC1.4.3.2</v>
      </c>
      <c r="C225" s="190" t="s">
        <v>100</v>
      </c>
      <c r="D225" s="229" t="s">
        <v>191</v>
      </c>
      <c r="E225" s="530"/>
      <c r="F225" s="154" t="e">
        <f>VLOOKUP(B225,'Frame input-ark'!$B$1:$M$233,12,0)</f>
        <v>#N/A</v>
      </c>
      <c r="G225" s="38">
        <v>10</v>
      </c>
      <c r="H225" s="530"/>
      <c r="I225" s="287"/>
      <c r="J225" s="87"/>
      <c r="K225" s="72" t="e">
        <f t="shared" si="42"/>
        <v>#N/A</v>
      </c>
      <c r="L225" s="473"/>
      <c r="M225" s="515"/>
      <c r="N225" s="539"/>
      <c r="O225" s="537"/>
      <c r="P225" s="537"/>
      <c r="Q225" s="620"/>
      <c r="R225" s="191"/>
      <c r="S225" s="517"/>
      <c r="T225" s="518"/>
      <c r="U225" s="518"/>
      <c r="V225" s="518"/>
      <c r="W225" s="518"/>
      <c r="X225" s="518"/>
      <c r="Y225" s="519"/>
      <c r="Z225" s="185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</row>
    <row r="226" spans="1:47" s="189" customFormat="1" ht="18" customHeight="1" thickBot="1" x14ac:dyDescent="0.3">
      <c r="A226" s="86"/>
      <c r="B226" s="196" t="s">
        <v>48</v>
      </c>
      <c r="C226" s="521" t="s">
        <v>496</v>
      </c>
      <c r="D226" s="522"/>
      <c r="E226" s="151" t="e">
        <f>IF(SUM(F227:F231)&lt;AA226,0,IF(SUM(F227:F231)&gt;100,100,SUM(F227:F231)))</f>
        <v>#N/A</v>
      </c>
      <c r="F226" s="154"/>
      <c r="G226" s="30">
        <f>SUM(G227:G231)</f>
        <v>100</v>
      </c>
      <c r="H226" s="34">
        <v>2</v>
      </c>
      <c r="I226" s="297" t="e">
        <f>E226*H226</f>
        <v>#N/A</v>
      </c>
      <c r="J226" s="50">
        <f>G226*H226</f>
        <v>200</v>
      </c>
      <c r="K226" s="78" t="e">
        <f>ROUND(I226/J226,3)</f>
        <v>#N/A</v>
      </c>
      <c r="L226" s="75">
        <f>J226/N$192*P$192</f>
        <v>3.214285714285714E-2</v>
      </c>
      <c r="M226" s="515"/>
      <c r="N226" s="539"/>
      <c r="O226" s="537"/>
      <c r="P226" s="537"/>
      <c r="Q226" s="620"/>
      <c r="R226" s="191"/>
      <c r="S226" s="517"/>
      <c r="T226" s="518"/>
      <c r="U226" s="518"/>
      <c r="V226" s="518"/>
      <c r="W226" s="518"/>
      <c r="X226" s="518"/>
      <c r="Y226" s="519"/>
      <c r="Z226" s="185"/>
      <c r="AA226" s="194">
        <v>20</v>
      </c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8"/>
      <c r="AT226" s="188"/>
      <c r="AU226" s="188"/>
    </row>
    <row r="227" spans="1:47" s="189" customFormat="1" ht="18" customHeight="1" x14ac:dyDescent="0.25">
      <c r="A227" s="86"/>
      <c r="B227" s="477" t="str">
        <f>_xlfn.CONCAT($B$226,".",C227)</f>
        <v>TEC1.5.1</v>
      </c>
      <c r="C227" s="190">
        <v>1</v>
      </c>
      <c r="D227" s="229" t="s">
        <v>192</v>
      </c>
      <c r="E227" s="528"/>
      <c r="F227" s="154" t="e">
        <f>VLOOKUP(B227,'Frame input-ark'!$B$1:$M$233,12,0)</f>
        <v>#N/A</v>
      </c>
      <c r="G227" s="38">
        <v>15</v>
      </c>
      <c r="H227" s="531"/>
      <c r="I227" s="284"/>
      <c r="J227" s="84"/>
      <c r="K227" s="70" t="e">
        <f>ROUND(F227/G227,3)</f>
        <v>#N/A</v>
      </c>
      <c r="L227" s="473"/>
      <c r="M227" s="515"/>
      <c r="N227" s="539"/>
      <c r="O227" s="537"/>
      <c r="P227" s="537"/>
      <c r="Q227" s="620"/>
      <c r="R227" s="191"/>
      <c r="S227" s="517"/>
      <c r="T227" s="518"/>
      <c r="U227" s="518"/>
      <c r="V227" s="518"/>
      <c r="W227" s="518"/>
      <c r="X227" s="518"/>
      <c r="Y227" s="519"/>
      <c r="Z227" s="185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88"/>
      <c r="AT227" s="188"/>
      <c r="AU227" s="188"/>
    </row>
    <row r="228" spans="1:47" s="189" customFormat="1" ht="18" customHeight="1" x14ac:dyDescent="0.25">
      <c r="A228" s="86"/>
      <c r="B228" s="477" t="str">
        <f t="shared" ref="B228:B231" si="44">_xlfn.CONCAT($B$226,".",C228)</f>
        <v>TEC1.5.2.1</v>
      </c>
      <c r="C228" s="190" t="s">
        <v>85</v>
      </c>
      <c r="D228" s="229" t="s">
        <v>519</v>
      </c>
      <c r="E228" s="529"/>
      <c r="F228" s="154" t="e">
        <f>VLOOKUP(B228,'Frame input-ark'!$B$1:$M$233,12,0)</f>
        <v>#N/A</v>
      </c>
      <c r="G228" s="38">
        <v>20</v>
      </c>
      <c r="H228" s="532"/>
      <c r="I228" s="285"/>
      <c r="J228" s="85"/>
      <c r="K228" s="71" t="e">
        <f>ROUND(F228/G228,3)</f>
        <v>#N/A</v>
      </c>
      <c r="L228" s="473"/>
      <c r="M228" s="515"/>
      <c r="N228" s="539"/>
      <c r="O228" s="537"/>
      <c r="P228" s="537"/>
      <c r="Q228" s="620"/>
      <c r="R228" s="191"/>
      <c r="S228" s="517"/>
      <c r="T228" s="518"/>
      <c r="U228" s="518"/>
      <c r="V228" s="518"/>
      <c r="W228" s="518"/>
      <c r="X228" s="518"/>
      <c r="Y228" s="519"/>
      <c r="Z228" s="185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88"/>
      <c r="AT228" s="188"/>
      <c r="AU228" s="188"/>
    </row>
    <row r="229" spans="1:47" s="189" customFormat="1" ht="18" customHeight="1" x14ac:dyDescent="0.25">
      <c r="A229" s="86"/>
      <c r="B229" s="477" t="str">
        <f t="shared" si="44"/>
        <v>TEC1.5.3.1</v>
      </c>
      <c r="C229" s="190" t="s">
        <v>99</v>
      </c>
      <c r="D229" s="229" t="s">
        <v>193</v>
      </c>
      <c r="E229" s="529"/>
      <c r="F229" s="154" t="e">
        <f>VLOOKUP(B229,'Frame input-ark'!$B$1:$M$233,12,0)</f>
        <v>#N/A</v>
      </c>
      <c r="G229" s="38">
        <v>20</v>
      </c>
      <c r="H229" s="532"/>
      <c r="I229" s="285"/>
      <c r="J229" s="85"/>
      <c r="K229" s="71" t="e">
        <f>ROUND(F229/G229,3)</f>
        <v>#N/A</v>
      </c>
      <c r="L229" s="473"/>
      <c r="M229" s="515"/>
      <c r="N229" s="539"/>
      <c r="O229" s="537"/>
      <c r="P229" s="537"/>
      <c r="Q229" s="620"/>
      <c r="R229" s="191"/>
      <c r="S229" s="517"/>
      <c r="T229" s="518"/>
      <c r="U229" s="518"/>
      <c r="V229" s="518"/>
      <c r="W229" s="518"/>
      <c r="X229" s="518"/>
      <c r="Y229" s="519"/>
      <c r="Z229" s="185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8"/>
      <c r="AT229" s="188"/>
      <c r="AU229" s="188"/>
    </row>
    <row r="230" spans="1:47" s="189" customFormat="1" ht="18" customHeight="1" x14ac:dyDescent="0.25">
      <c r="A230" s="86"/>
      <c r="B230" s="477" t="str">
        <f t="shared" si="44"/>
        <v>TEC1.5.3.2</v>
      </c>
      <c r="C230" s="190" t="s">
        <v>100</v>
      </c>
      <c r="D230" s="229" t="s">
        <v>194</v>
      </c>
      <c r="E230" s="529"/>
      <c r="F230" s="154" t="e">
        <f>VLOOKUP(B230,'Frame input-ark'!$B$1:$M$233,12,0)</f>
        <v>#N/A</v>
      </c>
      <c r="G230" s="38">
        <v>20</v>
      </c>
      <c r="H230" s="532"/>
      <c r="I230" s="285"/>
      <c r="J230" s="85"/>
      <c r="K230" s="71" t="e">
        <f>ROUND(F230/G230,3)</f>
        <v>#N/A</v>
      </c>
      <c r="L230" s="473"/>
      <c r="M230" s="515"/>
      <c r="N230" s="539"/>
      <c r="O230" s="537"/>
      <c r="P230" s="537"/>
      <c r="Q230" s="620"/>
      <c r="R230" s="191"/>
      <c r="S230" s="517"/>
      <c r="T230" s="518"/>
      <c r="U230" s="518"/>
      <c r="V230" s="518"/>
      <c r="W230" s="518"/>
      <c r="X230" s="518"/>
      <c r="Y230" s="519"/>
      <c r="Z230" s="185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88"/>
      <c r="AT230" s="188"/>
      <c r="AU230" s="188"/>
    </row>
    <row r="231" spans="1:47" s="189" customFormat="1" ht="18" customHeight="1" x14ac:dyDescent="0.25">
      <c r="A231" s="86"/>
      <c r="B231" s="477" t="str">
        <f t="shared" si="44"/>
        <v>TEC1.5.3.3</v>
      </c>
      <c r="C231" s="190" t="s">
        <v>195</v>
      </c>
      <c r="D231" s="229" t="s">
        <v>196</v>
      </c>
      <c r="E231" s="530"/>
      <c r="F231" s="154" t="e">
        <f>VLOOKUP(B231,'Frame input-ark'!$B$1:$M$233,12,0)</f>
        <v>#N/A</v>
      </c>
      <c r="G231" s="38">
        <v>25</v>
      </c>
      <c r="H231" s="533"/>
      <c r="I231" s="287"/>
      <c r="J231" s="87"/>
      <c r="K231" s="72" t="e">
        <f>ROUND(F231/G231,3)</f>
        <v>#N/A</v>
      </c>
      <c r="L231" s="474"/>
      <c r="M231" s="515"/>
      <c r="N231" s="539"/>
      <c r="O231" s="537"/>
      <c r="P231" s="537"/>
      <c r="Q231" s="620"/>
      <c r="R231" s="191"/>
      <c r="S231" s="517"/>
      <c r="T231" s="518"/>
      <c r="U231" s="518"/>
      <c r="V231" s="518"/>
      <c r="W231" s="518"/>
      <c r="X231" s="518"/>
      <c r="Y231" s="519"/>
      <c r="Z231" s="185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  <c r="AP231" s="188"/>
      <c r="AQ231" s="188"/>
      <c r="AR231" s="188"/>
      <c r="AS231" s="188"/>
      <c r="AT231" s="188"/>
      <c r="AU231" s="188"/>
    </row>
    <row r="232" spans="1:47" s="189" customFormat="1" ht="18" customHeight="1" thickBot="1" x14ac:dyDescent="0.3">
      <c r="A232" s="86"/>
      <c r="B232" s="203" t="s">
        <v>50</v>
      </c>
      <c r="C232" s="521" t="s">
        <v>197</v>
      </c>
      <c r="D232" s="522"/>
      <c r="E232" s="151" t="e">
        <f>IF(SUM(F233:F235)&lt;AA232,0,IF(SUM(F233:F235)&gt;100,100,SUM(F233:F235)))</f>
        <v>#N/A</v>
      </c>
      <c r="F232" s="154"/>
      <c r="G232" s="34">
        <v>100</v>
      </c>
      <c r="H232" s="35">
        <v>2</v>
      </c>
      <c r="I232" s="297" t="e">
        <f>E232*H232</f>
        <v>#N/A</v>
      </c>
      <c r="J232" s="50">
        <f>G232*H232</f>
        <v>200</v>
      </c>
      <c r="K232" s="78" t="e">
        <f>ROUND(I232/J232,3)</f>
        <v>#N/A</v>
      </c>
      <c r="L232" s="75">
        <f>J232/N$192*P$192</f>
        <v>3.214285714285714E-2</v>
      </c>
      <c r="M232" s="515"/>
      <c r="N232" s="539"/>
      <c r="O232" s="537"/>
      <c r="P232" s="537"/>
      <c r="Q232" s="620"/>
      <c r="R232" s="191"/>
      <c r="S232" s="517"/>
      <c r="T232" s="518"/>
      <c r="U232" s="518"/>
      <c r="V232" s="518"/>
      <c r="W232" s="518"/>
      <c r="X232" s="518"/>
      <c r="Y232" s="519"/>
      <c r="Z232" s="185"/>
      <c r="AA232" s="194">
        <v>8</v>
      </c>
      <c r="AB232" s="188"/>
      <c r="AC232" s="188"/>
      <c r="AD232" s="188"/>
      <c r="AE232" s="188"/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  <c r="AP232" s="188"/>
      <c r="AQ232" s="188"/>
      <c r="AR232" s="188"/>
      <c r="AS232" s="188"/>
      <c r="AT232" s="188"/>
      <c r="AU232" s="188"/>
    </row>
    <row r="233" spans="1:47" s="189" customFormat="1" ht="18" customHeight="1" x14ac:dyDescent="0.25">
      <c r="A233" s="86"/>
      <c r="B233" s="477" t="str">
        <f>_xlfn.CONCAT($B$232,".",C233)</f>
        <v>TEC1.6.1</v>
      </c>
      <c r="C233" s="190">
        <v>1</v>
      </c>
      <c r="D233" s="229" t="s">
        <v>198</v>
      </c>
      <c r="E233" s="528"/>
      <c r="F233" s="154" t="e">
        <f>VLOOKUP(B233,'Frame input-ark'!$B$1:$M$233,12,0)</f>
        <v>#N/A</v>
      </c>
      <c r="G233" s="38">
        <v>40</v>
      </c>
      <c r="H233" s="531"/>
      <c r="I233" s="276"/>
      <c r="J233" s="18"/>
      <c r="K233" s="70" t="e">
        <f>ROUND(F233/G233,3)</f>
        <v>#N/A</v>
      </c>
      <c r="L233" s="473"/>
      <c r="M233" s="515"/>
      <c r="N233" s="539"/>
      <c r="O233" s="537"/>
      <c r="P233" s="537"/>
      <c r="Q233" s="620"/>
      <c r="R233" s="191"/>
      <c r="S233" s="517"/>
      <c r="T233" s="518"/>
      <c r="U233" s="518"/>
      <c r="V233" s="518"/>
      <c r="W233" s="518"/>
      <c r="X233" s="518"/>
      <c r="Y233" s="519"/>
      <c r="Z233" s="185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8"/>
      <c r="AK233" s="188"/>
      <c r="AL233" s="188"/>
      <c r="AM233" s="188"/>
      <c r="AN233" s="188"/>
      <c r="AO233" s="188"/>
      <c r="AP233" s="188"/>
      <c r="AQ233" s="188"/>
      <c r="AR233" s="188"/>
      <c r="AS233" s="188"/>
      <c r="AT233" s="188"/>
      <c r="AU233" s="188"/>
    </row>
    <row r="234" spans="1:47" s="189" customFormat="1" ht="18" customHeight="1" x14ac:dyDescent="0.25">
      <c r="A234" s="86"/>
      <c r="B234" s="477" t="str">
        <f t="shared" ref="B234:B235" si="45">_xlfn.CONCAT($B$232,".",C234)</f>
        <v>TEC1.6.2.1</v>
      </c>
      <c r="C234" s="190" t="s">
        <v>85</v>
      </c>
      <c r="D234" s="229" t="s">
        <v>245</v>
      </c>
      <c r="E234" s="529"/>
      <c r="F234" s="154" t="e">
        <f>VLOOKUP(B234,'Frame input-ark'!$B$1:$M$233,12,0)</f>
        <v>#N/A</v>
      </c>
      <c r="G234" s="38">
        <v>30</v>
      </c>
      <c r="H234" s="532"/>
      <c r="I234" s="277"/>
      <c r="J234" s="23"/>
      <c r="K234" s="71" t="e">
        <f>ROUND(F234/G234,3)</f>
        <v>#N/A</v>
      </c>
      <c r="L234" s="473"/>
      <c r="M234" s="515"/>
      <c r="N234" s="539"/>
      <c r="O234" s="537"/>
      <c r="P234" s="537"/>
      <c r="Q234" s="620"/>
      <c r="R234" s="191"/>
      <c r="S234" s="517"/>
      <c r="T234" s="518"/>
      <c r="U234" s="518"/>
      <c r="V234" s="518"/>
      <c r="W234" s="518"/>
      <c r="X234" s="518"/>
      <c r="Y234" s="519"/>
      <c r="Z234" s="185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  <c r="AP234" s="188"/>
      <c r="AQ234" s="188"/>
      <c r="AR234" s="188"/>
      <c r="AS234" s="188"/>
      <c r="AT234" s="188"/>
      <c r="AU234" s="188"/>
    </row>
    <row r="235" spans="1:47" s="189" customFormat="1" ht="18" customHeight="1" x14ac:dyDescent="0.25">
      <c r="A235" s="86"/>
      <c r="B235" s="477" t="str">
        <f t="shared" si="45"/>
        <v>TEC1.6.2.2</v>
      </c>
      <c r="C235" s="190" t="s">
        <v>86</v>
      </c>
      <c r="D235" s="232" t="s">
        <v>246</v>
      </c>
      <c r="E235" s="529"/>
      <c r="F235" s="154" t="e">
        <f>VLOOKUP(B235,'Frame input-ark'!$B$1:$M$263,12,0)</f>
        <v>#N/A</v>
      </c>
      <c r="G235" s="266">
        <v>30</v>
      </c>
      <c r="H235" s="532"/>
      <c r="I235" s="277"/>
      <c r="J235" s="23"/>
      <c r="K235" s="71" t="e">
        <f>ROUND(F235/G235,3)</f>
        <v>#N/A</v>
      </c>
      <c r="L235" s="473"/>
      <c r="M235" s="515"/>
      <c r="N235" s="539"/>
      <c r="O235" s="537"/>
      <c r="P235" s="537"/>
      <c r="Q235" s="620"/>
      <c r="R235" s="191"/>
      <c r="S235" s="517"/>
      <c r="T235" s="518"/>
      <c r="U235" s="518"/>
      <c r="V235" s="518"/>
      <c r="W235" s="518"/>
      <c r="X235" s="518"/>
      <c r="Y235" s="519"/>
      <c r="Z235" s="185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88"/>
      <c r="AT235" s="188"/>
      <c r="AU235" s="188"/>
    </row>
    <row r="236" spans="1:47" s="189" customFormat="1" ht="18" customHeight="1" thickBot="1" x14ac:dyDescent="0.3">
      <c r="A236" s="86"/>
      <c r="B236" s="201" t="s">
        <v>472</v>
      </c>
      <c r="C236" s="520" t="s">
        <v>247</v>
      </c>
      <c r="D236" s="520"/>
      <c r="E236" s="356" t="e">
        <f>IF(SUM(F237:F238)&lt;AA236,0,IF(SUM(F237:F238)&gt;100,100,SUM(F237:F238)))</f>
        <v>#N/A</v>
      </c>
      <c r="F236" s="154"/>
      <c r="G236" s="33">
        <v>100</v>
      </c>
      <c r="H236" s="33">
        <v>2</v>
      </c>
      <c r="I236" s="297" t="e">
        <f>E236*H236</f>
        <v>#N/A</v>
      </c>
      <c r="J236" s="353">
        <f>G236*H236</f>
        <v>200</v>
      </c>
      <c r="K236" s="81" t="e">
        <f>ROUND(I236/J236,3)</f>
        <v>#N/A</v>
      </c>
      <c r="L236" s="75">
        <f>J236/N$192*P$192</f>
        <v>3.214285714285714E-2</v>
      </c>
      <c r="M236" s="515"/>
      <c r="N236" s="539"/>
      <c r="O236" s="537"/>
      <c r="P236" s="537"/>
      <c r="Q236" s="620"/>
      <c r="R236" s="350"/>
      <c r="S236" s="517"/>
      <c r="T236" s="518"/>
      <c r="U236" s="518"/>
      <c r="V236" s="518"/>
      <c r="W236" s="518"/>
      <c r="X236" s="518"/>
      <c r="Y236" s="519"/>
      <c r="Z236" s="185"/>
      <c r="AA236" s="194">
        <v>50</v>
      </c>
      <c r="AB236" s="206"/>
      <c r="AC236" s="188"/>
      <c r="AD236" s="188"/>
      <c r="AE236" s="188"/>
      <c r="AF236" s="188"/>
      <c r="AG236" s="188"/>
      <c r="AH236" s="188"/>
      <c r="AI236" s="188"/>
      <c r="AJ236" s="188"/>
      <c r="AK236" s="188"/>
      <c r="AL236" s="188"/>
      <c r="AM236" s="188"/>
      <c r="AN236" s="188"/>
      <c r="AO236" s="188"/>
      <c r="AP236" s="188"/>
      <c r="AQ236" s="188"/>
      <c r="AR236" s="188"/>
      <c r="AS236" s="188"/>
      <c r="AT236" s="188"/>
      <c r="AU236" s="188"/>
    </row>
    <row r="237" spans="1:47" s="189" customFormat="1" ht="25.5" x14ac:dyDescent="0.25">
      <c r="A237" s="86"/>
      <c r="B237" s="477" t="str">
        <f>_xlfn.CONCAT($B$236,".",C237)</f>
        <v>TEC1.7.1</v>
      </c>
      <c r="C237" s="190">
        <v>1</v>
      </c>
      <c r="D237" s="229" t="s">
        <v>501</v>
      </c>
      <c r="E237" s="528"/>
      <c r="F237" s="154" t="e">
        <f>VLOOKUP(B237,'Frame input-ark'!$B$1:$M$263,12,0)</f>
        <v>#N/A</v>
      </c>
      <c r="G237" s="38">
        <v>50</v>
      </c>
      <c r="H237" s="531"/>
      <c r="I237" s="277"/>
      <c r="J237" s="18"/>
      <c r="K237" s="70" t="e">
        <f>ROUND(F237/G237,3)</f>
        <v>#N/A</v>
      </c>
      <c r="L237" s="473"/>
      <c r="M237" s="515"/>
      <c r="N237" s="539"/>
      <c r="O237" s="537"/>
      <c r="P237" s="537"/>
      <c r="Q237" s="620"/>
      <c r="R237" s="354"/>
      <c r="S237" s="517"/>
      <c r="T237" s="518"/>
      <c r="U237" s="518"/>
      <c r="V237" s="518"/>
      <c r="W237" s="518"/>
      <c r="X237" s="518"/>
      <c r="Y237" s="519"/>
      <c r="Z237" s="185"/>
      <c r="AA237" s="188"/>
      <c r="AB237" s="188"/>
      <c r="AC237" s="188"/>
      <c r="AD237" s="188"/>
      <c r="AE237" s="188"/>
      <c r="AF237" s="188"/>
      <c r="AG237" s="188"/>
      <c r="AH237" s="188"/>
      <c r="AI237" s="188"/>
      <c r="AJ237" s="188"/>
      <c r="AK237" s="188"/>
      <c r="AL237" s="188"/>
      <c r="AM237" s="188"/>
      <c r="AN237" s="188"/>
      <c r="AO237" s="188"/>
      <c r="AP237" s="188"/>
      <c r="AQ237" s="188"/>
      <c r="AR237" s="188"/>
      <c r="AS237" s="188"/>
      <c r="AT237" s="188"/>
      <c r="AU237" s="188"/>
    </row>
    <row r="238" spans="1:47" s="189" customFormat="1" ht="18" customHeight="1" x14ac:dyDescent="0.25">
      <c r="A238" s="86"/>
      <c r="B238" s="477" t="str">
        <f>_xlfn.CONCAT($B$236,".",C238)</f>
        <v>TEC1.7.2</v>
      </c>
      <c r="C238" s="190">
        <v>2</v>
      </c>
      <c r="D238" s="229" t="s">
        <v>500</v>
      </c>
      <c r="E238" s="530"/>
      <c r="F238" s="154" t="e">
        <f>VLOOKUP(B238,'Frame input-ark'!$B$1:$M$263,12,0)</f>
        <v>#N/A</v>
      </c>
      <c r="G238" s="38">
        <v>70</v>
      </c>
      <c r="H238" s="532"/>
      <c r="I238" s="277"/>
      <c r="J238" s="18"/>
      <c r="K238" s="70" t="e">
        <f>ROUND(F238/G238,3)</f>
        <v>#N/A</v>
      </c>
      <c r="L238" s="473"/>
      <c r="M238" s="515"/>
      <c r="N238" s="539"/>
      <c r="O238" s="537"/>
      <c r="P238" s="537"/>
      <c r="Q238" s="620"/>
      <c r="R238" s="354"/>
      <c r="S238" s="517"/>
      <c r="T238" s="518"/>
      <c r="U238" s="518"/>
      <c r="V238" s="518"/>
      <c r="W238" s="518"/>
      <c r="X238" s="518"/>
      <c r="Y238" s="519"/>
      <c r="Z238" s="185"/>
      <c r="AA238" s="188"/>
      <c r="AB238" s="188"/>
      <c r="AC238" s="188"/>
      <c r="AD238" s="188"/>
      <c r="AE238" s="188"/>
      <c r="AF238" s="188"/>
      <c r="AG238" s="188"/>
      <c r="AH238" s="188"/>
      <c r="AI238" s="188"/>
      <c r="AJ238" s="188"/>
      <c r="AK238" s="188"/>
      <c r="AL238" s="188"/>
      <c r="AM238" s="188"/>
      <c r="AN238" s="188"/>
      <c r="AO238" s="188"/>
      <c r="AP238" s="188"/>
      <c r="AQ238" s="188"/>
      <c r="AR238" s="188"/>
      <c r="AS238" s="188"/>
      <c r="AT238" s="188"/>
      <c r="AU238" s="188"/>
    </row>
    <row r="239" spans="1:47" s="189" customFormat="1" ht="18" customHeight="1" thickBot="1" x14ac:dyDescent="0.3">
      <c r="A239" s="86"/>
      <c r="B239" s="197" t="s">
        <v>499</v>
      </c>
      <c r="C239" s="541" t="s">
        <v>473</v>
      </c>
      <c r="D239" s="542"/>
      <c r="E239" s="357" t="e">
        <f>F239</f>
        <v>#N/A</v>
      </c>
      <c r="F239" s="154" t="e">
        <f>VLOOKUP(B239,'Frame input-ark'!$B$1:$M$263,12,0)</f>
        <v>#N/A</v>
      </c>
      <c r="G239" s="32">
        <v>100</v>
      </c>
      <c r="H239" s="32">
        <v>1</v>
      </c>
      <c r="I239" s="321" t="e">
        <f>E239*H239</f>
        <v>#N/A</v>
      </c>
      <c r="J239" s="322">
        <f>G239*H239</f>
        <v>100</v>
      </c>
      <c r="K239" s="76" t="e">
        <f>ROUND(I239/J239,3)</f>
        <v>#N/A</v>
      </c>
      <c r="L239" s="476">
        <f>J239/N$192*P$192</f>
        <v>1.607142857142857E-2</v>
      </c>
      <c r="M239" s="516"/>
      <c r="N239" s="540"/>
      <c r="O239" s="538"/>
      <c r="P239" s="538"/>
      <c r="Q239" s="621"/>
      <c r="R239" s="272"/>
      <c r="S239" s="613"/>
      <c r="T239" s="614"/>
      <c r="U239" s="614"/>
      <c r="V239" s="614"/>
      <c r="W239" s="614"/>
      <c r="X239" s="614"/>
      <c r="Y239" s="615"/>
      <c r="Z239" s="185"/>
      <c r="AA239" s="194">
        <v>50</v>
      </c>
      <c r="AB239" s="206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  <c r="AM239" s="188"/>
      <c r="AN239" s="188"/>
      <c r="AO239" s="188"/>
      <c r="AP239" s="188"/>
      <c r="AQ239" s="188"/>
      <c r="AR239" s="188"/>
      <c r="AS239" s="188"/>
      <c r="AT239" s="188"/>
      <c r="AU239" s="188"/>
    </row>
    <row r="240" spans="1:47" s="189" customFormat="1" ht="20.25" customHeight="1" thickBot="1" x14ac:dyDescent="0.3">
      <c r="A240" s="86"/>
      <c r="B240" s="24" t="s">
        <v>368</v>
      </c>
      <c r="C240" s="148"/>
      <c r="D240" s="147"/>
      <c r="E240" s="89"/>
      <c r="F240" s="154"/>
      <c r="G240" s="17"/>
      <c r="H240" s="17"/>
      <c r="I240" s="146"/>
      <c r="J240" s="146"/>
      <c r="K240" s="90"/>
      <c r="L240" s="90"/>
      <c r="M240" s="207"/>
      <c r="N240" s="208"/>
      <c r="O240" s="205"/>
      <c r="P240" s="205"/>
      <c r="Q240" s="17"/>
      <c r="R240" s="206"/>
      <c r="S240" s="209"/>
      <c r="T240" s="209"/>
      <c r="U240" s="209"/>
      <c r="V240" s="209"/>
      <c r="W240" s="209"/>
      <c r="X240" s="209"/>
      <c r="Y240" s="210"/>
      <c r="Z240" s="185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</row>
    <row r="241" spans="1:47" s="189" customFormat="1" ht="19.5" customHeight="1" thickBot="1" x14ac:dyDescent="0.25">
      <c r="A241" s="86"/>
      <c r="B241" s="212" t="s">
        <v>58</v>
      </c>
      <c r="C241" s="600" t="s">
        <v>248</v>
      </c>
      <c r="D241" s="601"/>
      <c r="E241" s="225" t="e">
        <f>IF(SUM(F242:F250)&lt;AA241,0,IF(SUM(F242:F250)&gt;100,100,SUM(F242:F250)))</f>
        <v>#N/A</v>
      </c>
      <c r="F241" s="154"/>
      <c r="G241" s="214">
        <v>100</v>
      </c>
      <c r="H241" s="214">
        <v>2</v>
      </c>
      <c r="I241" s="279" t="e">
        <f>E241*H241</f>
        <v>#N/A</v>
      </c>
      <c r="J241" s="50">
        <f>G241*H241</f>
        <v>200</v>
      </c>
      <c r="K241" s="77" t="e">
        <f>ROUND(I241/J241,3)</f>
        <v>#N/A</v>
      </c>
      <c r="L241" s="320"/>
      <c r="M241" s="609" t="e">
        <f>SUM(I241:I263)</f>
        <v>#N/A</v>
      </c>
      <c r="N241" s="609">
        <f>SUM(J241:J263)</f>
        <v>900</v>
      </c>
      <c r="O241" s="553" t="e">
        <f>M241/N241</f>
        <v>#N/A</v>
      </c>
      <c r="P241" s="553">
        <v>0</v>
      </c>
      <c r="Q241" s="195"/>
      <c r="R241" s="195"/>
      <c r="S241" s="606"/>
      <c r="T241" s="607"/>
      <c r="U241" s="607"/>
      <c r="V241" s="607"/>
      <c r="W241" s="607"/>
      <c r="X241" s="607"/>
      <c r="Y241" s="608"/>
      <c r="Z241" s="185"/>
      <c r="AA241" s="194">
        <v>10</v>
      </c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</row>
    <row r="242" spans="1:47" s="189" customFormat="1" ht="18.75" customHeight="1" x14ac:dyDescent="0.2">
      <c r="A242" s="86"/>
      <c r="B242" s="477" t="str">
        <f>_xlfn.CONCAT($B$241,".",C242)</f>
        <v>SITE1.1.1</v>
      </c>
      <c r="C242" s="215">
        <v>1</v>
      </c>
      <c r="D242" s="226" t="s">
        <v>479</v>
      </c>
      <c r="E242" s="604"/>
      <c r="F242" s="154" t="e">
        <f>VLOOKUP(B242,'Frame input-ark'!$B$1:$M$263,12,0)</f>
        <v>#N/A</v>
      </c>
      <c r="G242" s="216">
        <v>15</v>
      </c>
      <c r="H242" s="605"/>
      <c r="I242" s="284"/>
      <c r="J242" s="84"/>
      <c r="K242" s="70" t="e">
        <f t="shared" ref="K242:K250" si="46">ROUND(F242/G242,3)</f>
        <v>#N/A</v>
      </c>
      <c r="L242" s="71"/>
      <c r="M242" s="610"/>
      <c r="N242" s="610"/>
      <c r="O242" s="537"/>
      <c r="P242" s="537"/>
      <c r="Q242" s="195"/>
      <c r="R242" s="195"/>
      <c r="S242" s="517"/>
      <c r="T242" s="518"/>
      <c r="U242" s="518"/>
      <c r="V242" s="518"/>
      <c r="W242" s="518"/>
      <c r="X242" s="518"/>
      <c r="Y242" s="519"/>
      <c r="Z242" s="18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</row>
    <row r="243" spans="1:47" s="189" customFormat="1" ht="18.75" customHeight="1" x14ac:dyDescent="0.2">
      <c r="A243" s="86"/>
      <c r="B243" s="477" t="str">
        <f t="shared" ref="B243:B250" si="47">_xlfn.CONCAT($B$241,".",C243)</f>
        <v>SITE1.1.2</v>
      </c>
      <c r="C243" s="215">
        <v>2</v>
      </c>
      <c r="D243" s="226" t="s">
        <v>249</v>
      </c>
      <c r="E243" s="604"/>
      <c r="F243" s="154" t="e">
        <f>VLOOKUP(B243,'Frame input-ark'!$B$1:$M$263,12,0)</f>
        <v>#N/A</v>
      </c>
      <c r="G243" s="216">
        <v>20</v>
      </c>
      <c r="H243" s="605"/>
      <c r="I243" s="285"/>
      <c r="J243" s="85"/>
      <c r="K243" s="71" t="e">
        <f t="shared" si="46"/>
        <v>#N/A</v>
      </c>
      <c r="L243" s="71"/>
      <c r="M243" s="610"/>
      <c r="N243" s="610"/>
      <c r="O243" s="537"/>
      <c r="P243" s="537"/>
      <c r="Q243" s="195"/>
      <c r="R243" s="195"/>
      <c r="S243" s="517"/>
      <c r="T243" s="518"/>
      <c r="U243" s="518"/>
      <c r="V243" s="518"/>
      <c r="W243" s="518"/>
      <c r="X243" s="518"/>
      <c r="Y243" s="519"/>
      <c r="Z243" s="18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</row>
    <row r="244" spans="1:47" s="189" customFormat="1" ht="18.75" customHeight="1" x14ac:dyDescent="0.2">
      <c r="A244" s="86"/>
      <c r="B244" s="477" t="str">
        <f t="shared" si="47"/>
        <v>SITE1.1.3.1</v>
      </c>
      <c r="C244" s="215" t="s">
        <v>99</v>
      </c>
      <c r="D244" s="226" t="s">
        <v>250</v>
      </c>
      <c r="E244" s="604"/>
      <c r="F244" s="154" t="e">
        <f>VLOOKUP(B244,'Frame input-ark'!$B$1:$M$263,12,0)</f>
        <v>#N/A</v>
      </c>
      <c r="G244" s="216">
        <v>5</v>
      </c>
      <c r="H244" s="605"/>
      <c r="I244" s="285"/>
      <c r="J244" s="85"/>
      <c r="K244" s="71" t="e">
        <f t="shared" si="46"/>
        <v>#N/A</v>
      </c>
      <c r="L244" s="71"/>
      <c r="M244" s="610"/>
      <c r="N244" s="610"/>
      <c r="O244" s="537"/>
      <c r="P244" s="537"/>
      <c r="Q244" s="195"/>
      <c r="R244" s="195"/>
      <c r="S244" s="517"/>
      <c r="T244" s="518"/>
      <c r="U244" s="518"/>
      <c r="V244" s="518"/>
      <c r="W244" s="518"/>
      <c r="X244" s="518"/>
      <c r="Y244" s="519"/>
      <c r="Z244" s="18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</row>
    <row r="245" spans="1:47" s="189" customFormat="1" ht="18.75" customHeight="1" x14ac:dyDescent="0.2">
      <c r="A245" s="86"/>
      <c r="B245" s="477" t="str">
        <f t="shared" si="47"/>
        <v>SITE1.1.3.2</v>
      </c>
      <c r="C245" s="215" t="s">
        <v>100</v>
      </c>
      <c r="D245" s="226" t="s">
        <v>251</v>
      </c>
      <c r="E245" s="604"/>
      <c r="F245" s="154" t="e">
        <f>VLOOKUP(B245,'Frame input-ark'!$B$1:$M$263,12,0)</f>
        <v>#N/A</v>
      </c>
      <c r="G245" s="216">
        <v>5</v>
      </c>
      <c r="H245" s="605"/>
      <c r="I245" s="285"/>
      <c r="J245" s="85"/>
      <c r="K245" s="71" t="e">
        <f t="shared" si="46"/>
        <v>#N/A</v>
      </c>
      <c r="L245" s="71"/>
      <c r="M245" s="610"/>
      <c r="N245" s="610"/>
      <c r="O245" s="537"/>
      <c r="P245" s="537"/>
      <c r="Q245" s="195"/>
      <c r="R245" s="195"/>
      <c r="S245" s="517"/>
      <c r="T245" s="518"/>
      <c r="U245" s="518"/>
      <c r="V245" s="518"/>
      <c r="W245" s="518"/>
      <c r="X245" s="518"/>
      <c r="Y245" s="519"/>
      <c r="Z245" s="18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</row>
    <row r="246" spans="1:47" s="189" customFormat="1" ht="18.75" customHeight="1" x14ac:dyDescent="0.2">
      <c r="A246" s="86"/>
      <c r="B246" s="477" t="str">
        <f t="shared" si="47"/>
        <v>SITE1.1.3.3</v>
      </c>
      <c r="C246" s="215" t="s">
        <v>195</v>
      </c>
      <c r="D246" s="226" t="s">
        <v>252</v>
      </c>
      <c r="E246" s="604"/>
      <c r="F246" s="154" t="e">
        <f>VLOOKUP(B246,'Frame input-ark'!$B$1:$M$263,12,0)</f>
        <v>#N/A</v>
      </c>
      <c r="G246" s="216">
        <v>5</v>
      </c>
      <c r="H246" s="605"/>
      <c r="I246" s="285"/>
      <c r="J246" s="85"/>
      <c r="K246" s="71" t="e">
        <f t="shared" si="46"/>
        <v>#N/A</v>
      </c>
      <c r="L246" s="71"/>
      <c r="M246" s="610"/>
      <c r="N246" s="610"/>
      <c r="O246" s="537"/>
      <c r="P246" s="537"/>
      <c r="Q246" s="195"/>
      <c r="R246" s="195"/>
      <c r="S246" s="517"/>
      <c r="T246" s="518"/>
      <c r="U246" s="518"/>
      <c r="V246" s="518"/>
      <c r="W246" s="518"/>
      <c r="X246" s="518"/>
      <c r="Y246" s="519"/>
      <c r="Z246" s="18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</row>
    <row r="247" spans="1:47" s="189" customFormat="1" ht="18.75" customHeight="1" x14ac:dyDescent="0.2">
      <c r="A247" s="86"/>
      <c r="B247" s="477" t="str">
        <f t="shared" si="47"/>
        <v>SITE1.1.4</v>
      </c>
      <c r="C247" s="215">
        <v>4</v>
      </c>
      <c r="D247" s="226" t="s">
        <v>253</v>
      </c>
      <c r="E247" s="604"/>
      <c r="F247" s="154" t="e">
        <f>VLOOKUP(B247,'Frame input-ark'!$B$1:$M$263,12,0)</f>
        <v>#N/A</v>
      </c>
      <c r="G247" s="216">
        <v>20</v>
      </c>
      <c r="H247" s="605"/>
      <c r="I247" s="285"/>
      <c r="J247" s="85"/>
      <c r="K247" s="71" t="e">
        <f t="shared" si="46"/>
        <v>#N/A</v>
      </c>
      <c r="L247" s="71"/>
      <c r="M247" s="610"/>
      <c r="N247" s="610"/>
      <c r="O247" s="537"/>
      <c r="P247" s="537"/>
      <c r="Q247" s="195"/>
      <c r="R247" s="195"/>
      <c r="S247" s="517"/>
      <c r="T247" s="518"/>
      <c r="U247" s="518"/>
      <c r="V247" s="518"/>
      <c r="W247" s="518"/>
      <c r="X247" s="518"/>
      <c r="Y247" s="519"/>
      <c r="Z247" s="18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</row>
    <row r="248" spans="1:47" s="189" customFormat="1" ht="18.75" customHeight="1" x14ac:dyDescent="0.2">
      <c r="A248" s="86"/>
      <c r="B248" s="477" t="str">
        <f t="shared" si="47"/>
        <v>SITE1.1.5</v>
      </c>
      <c r="C248" s="215">
        <v>5</v>
      </c>
      <c r="D248" s="226" t="s">
        <v>254</v>
      </c>
      <c r="E248" s="604"/>
      <c r="F248" s="154" t="e">
        <f>VLOOKUP(B248,'Frame input-ark'!$B$1:$M$263,12,0)</f>
        <v>#N/A</v>
      </c>
      <c r="G248" s="216">
        <v>15</v>
      </c>
      <c r="H248" s="605"/>
      <c r="I248" s="285"/>
      <c r="J248" s="85"/>
      <c r="K248" s="71" t="e">
        <f t="shared" si="46"/>
        <v>#N/A</v>
      </c>
      <c r="L248" s="71"/>
      <c r="M248" s="610"/>
      <c r="N248" s="610"/>
      <c r="O248" s="537"/>
      <c r="P248" s="537"/>
      <c r="Q248" s="195"/>
      <c r="R248" s="195"/>
      <c r="S248" s="517"/>
      <c r="T248" s="518"/>
      <c r="U248" s="518"/>
      <c r="V248" s="518"/>
      <c r="W248" s="518"/>
      <c r="X248" s="518"/>
      <c r="Y248" s="519"/>
      <c r="Z248" s="18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</row>
    <row r="249" spans="1:47" s="189" customFormat="1" ht="18.75" customHeight="1" x14ac:dyDescent="0.2">
      <c r="A249" s="86"/>
      <c r="B249" s="477" t="str">
        <f t="shared" si="47"/>
        <v>SITE1.1.6</v>
      </c>
      <c r="C249" s="215">
        <v>6</v>
      </c>
      <c r="D249" s="226" t="s">
        <v>480</v>
      </c>
      <c r="E249" s="604"/>
      <c r="F249" s="154" t="e">
        <f>VLOOKUP(B249,'Frame input-ark'!$B$1:$M$263,12,0)</f>
        <v>#N/A</v>
      </c>
      <c r="G249" s="216">
        <v>5</v>
      </c>
      <c r="H249" s="605"/>
      <c r="I249" s="285"/>
      <c r="J249" s="85"/>
      <c r="K249" s="71" t="e">
        <f t="shared" si="46"/>
        <v>#N/A</v>
      </c>
      <c r="L249" s="71"/>
      <c r="M249" s="610"/>
      <c r="N249" s="610"/>
      <c r="O249" s="537"/>
      <c r="P249" s="537"/>
      <c r="Q249" s="195"/>
      <c r="R249" s="195"/>
      <c r="S249" s="517"/>
      <c r="T249" s="518"/>
      <c r="U249" s="518"/>
      <c r="V249" s="518"/>
      <c r="W249" s="518"/>
      <c r="X249" s="518"/>
      <c r="Y249" s="519"/>
      <c r="Z249" s="18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</row>
    <row r="250" spans="1:47" s="189" customFormat="1" ht="18.75" customHeight="1" x14ac:dyDescent="0.2">
      <c r="A250" s="86"/>
      <c r="B250" s="477" t="str">
        <f t="shared" si="47"/>
        <v>SITE1.1.7</v>
      </c>
      <c r="C250" s="215">
        <v>7</v>
      </c>
      <c r="D250" s="226" t="s">
        <v>59</v>
      </c>
      <c r="E250" s="604"/>
      <c r="F250" s="154" t="e">
        <f>VLOOKUP(B250,'Frame input-ark'!$B$1:$M$263,12,0)</f>
        <v>#N/A</v>
      </c>
      <c r="G250" s="216">
        <v>10</v>
      </c>
      <c r="H250" s="605"/>
      <c r="I250" s="442"/>
      <c r="J250" s="87"/>
      <c r="K250" s="71" t="e">
        <f t="shared" si="46"/>
        <v>#N/A</v>
      </c>
      <c r="L250" s="71"/>
      <c r="M250" s="610"/>
      <c r="N250" s="610"/>
      <c r="O250" s="537"/>
      <c r="P250" s="537"/>
      <c r="Q250" s="195"/>
      <c r="R250" s="195"/>
      <c r="S250" s="517"/>
      <c r="T250" s="518"/>
      <c r="U250" s="518"/>
      <c r="V250" s="518"/>
      <c r="W250" s="518"/>
      <c r="X250" s="518"/>
      <c r="Y250" s="519"/>
      <c r="Z250" s="18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</row>
    <row r="251" spans="1:47" s="189" customFormat="1" ht="19.5" customHeight="1" thickBot="1" x14ac:dyDescent="0.25">
      <c r="A251" s="86"/>
      <c r="B251" s="267" t="s">
        <v>60</v>
      </c>
      <c r="C251" s="602" t="s">
        <v>255</v>
      </c>
      <c r="D251" s="603"/>
      <c r="E251" s="151" t="e">
        <f>IF(SUM(F252:F253)&lt;AA251,0,IF(SUM(F252:F253)&gt;100,100,SUM(F252:F253)))</f>
        <v>#N/A</v>
      </c>
      <c r="F251" s="154"/>
      <c r="G251" s="269">
        <v>100</v>
      </c>
      <c r="H251" s="269">
        <v>2</v>
      </c>
      <c r="I251" s="297" t="e">
        <f>E251*H251</f>
        <v>#N/A</v>
      </c>
      <c r="J251" s="50">
        <f>G251*H251</f>
        <v>200</v>
      </c>
      <c r="K251" s="69" t="e">
        <f>ROUND(I251/J251,3)</f>
        <v>#N/A</v>
      </c>
      <c r="L251" s="75"/>
      <c r="M251" s="610"/>
      <c r="N251" s="610"/>
      <c r="O251" s="537"/>
      <c r="P251" s="537"/>
      <c r="Q251" s="195"/>
      <c r="R251" s="195"/>
      <c r="S251" s="517"/>
      <c r="T251" s="518"/>
      <c r="U251" s="518"/>
      <c r="V251" s="518"/>
      <c r="W251" s="518"/>
      <c r="X251" s="518"/>
      <c r="Y251" s="519"/>
      <c r="Z251" s="185"/>
      <c r="AA251" s="194">
        <v>20</v>
      </c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</row>
    <row r="252" spans="1:47" s="189" customFormat="1" ht="18.75" customHeight="1" x14ac:dyDescent="0.2">
      <c r="A252" s="86"/>
      <c r="B252" s="477" t="str">
        <f>_xlfn.CONCAT($B$251,".",C252)</f>
        <v>SITE1.2.1</v>
      </c>
      <c r="C252" s="215">
        <v>1</v>
      </c>
      <c r="D252" s="226" t="s">
        <v>256</v>
      </c>
      <c r="E252" s="604"/>
      <c r="F252" s="154" t="e">
        <f>VLOOKUP(B252,'Frame input-ark'!$B$1:$M$263,12,0)</f>
        <v>#N/A</v>
      </c>
      <c r="G252" s="216">
        <v>50</v>
      </c>
      <c r="H252" s="605"/>
      <c r="I252" s="276"/>
      <c r="J252" s="18"/>
      <c r="K252" s="71" t="e">
        <f>ROUND(F252/G252,3)</f>
        <v>#N/A</v>
      </c>
      <c r="L252" s="71"/>
      <c r="M252" s="610"/>
      <c r="N252" s="610"/>
      <c r="O252" s="537"/>
      <c r="P252" s="537"/>
      <c r="Q252" s="195"/>
      <c r="R252" s="195"/>
      <c r="S252" s="517"/>
      <c r="T252" s="518"/>
      <c r="U252" s="518"/>
      <c r="V252" s="518"/>
      <c r="W252" s="518"/>
      <c r="X252" s="518"/>
      <c r="Y252" s="519"/>
      <c r="Z252" s="18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</row>
    <row r="253" spans="1:47" s="189" customFormat="1" ht="18.75" customHeight="1" x14ac:dyDescent="0.2">
      <c r="A253" s="86"/>
      <c r="B253" s="477" t="str">
        <f>_xlfn.CONCAT($B$251,".",C253)</f>
        <v>SITE1.2.2</v>
      </c>
      <c r="C253" s="215">
        <v>2</v>
      </c>
      <c r="D253" s="226" t="s">
        <v>257</v>
      </c>
      <c r="E253" s="604"/>
      <c r="F253" s="154" t="e">
        <f>VLOOKUP(B253,'Frame input-ark'!$B$1:$M$263,12,0)</f>
        <v>#N/A</v>
      </c>
      <c r="G253" s="216">
        <v>50</v>
      </c>
      <c r="H253" s="605"/>
      <c r="I253" s="278"/>
      <c r="J253" s="19"/>
      <c r="K253" s="71" t="e">
        <f>ROUND(F253/G253,3)</f>
        <v>#N/A</v>
      </c>
      <c r="L253" s="71"/>
      <c r="M253" s="610"/>
      <c r="N253" s="610"/>
      <c r="O253" s="537"/>
      <c r="P253" s="537"/>
      <c r="Q253" s="195"/>
      <c r="R253" s="195"/>
      <c r="S253" s="517"/>
      <c r="T253" s="518"/>
      <c r="U253" s="518"/>
      <c r="V253" s="518"/>
      <c r="W253" s="518"/>
      <c r="X253" s="518"/>
      <c r="Y253" s="519"/>
      <c r="Z253" s="18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</row>
    <row r="254" spans="1:47" s="189" customFormat="1" ht="19.5" customHeight="1" thickBot="1" x14ac:dyDescent="0.25">
      <c r="A254" s="86"/>
      <c r="B254" s="267" t="s">
        <v>61</v>
      </c>
      <c r="C254" s="602" t="s">
        <v>258</v>
      </c>
      <c r="D254" s="603"/>
      <c r="E254" s="151" t="e">
        <f>IF(SUM(F255:F259)&lt;AA254,0,IF(SUM(F255:F259)&gt;100,100,SUM(F255:F259)))</f>
        <v>#N/A</v>
      </c>
      <c r="F254" s="154" t="e">
        <f>VLOOKUP(B254,'Frame input-ark'!$B$1:$M$263,12,0)</f>
        <v>#N/A</v>
      </c>
      <c r="G254" s="269">
        <v>100</v>
      </c>
      <c r="H254" s="269">
        <v>3</v>
      </c>
      <c r="I254" s="297" t="e">
        <f>E254*H254</f>
        <v>#N/A</v>
      </c>
      <c r="J254" s="50">
        <f>G254*H254</f>
        <v>300</v>
      </c>
      <c r="K254" s="69" t="e">
        <f>ROUND(I254/J254,3)</f>
        <v>#N/A</v>
      </c>
      <c r="L254" s="75"/>
      <c r="M254" s="610"/>
      <c r="N254" s="610"/>
      <c r="O254" s="537"/>
      <c r="P254" s="537"/>
      <c r="Q254" s="195"/>
      <c r="R254" s="195"/>
      <c r="S254" s="517"/>
      <c r="T254" s="518"/>
      <c r="U254" s="518"/>
      <c r="V254" s="518"/>
      <c r="W254" s="518"/>
      <c r="X254" s="518"/>
      <c r="Y254" s="519"/>
      <c r="Z254" s="185"/>
      <c r="AA254" s="194">
        <v>20</v>
      </c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</row>
    <row r="255" spans="1:47" s="189" customFormat="1" ht="25.5" x14ac:dyDescent="0.2">
      <c r="A255" s="86"/>
      <c r="B255" s="477" t="str">
        <f>_xlfn.CONCAT($B$254,".",C255)</f>
        <v>SITE1.3.1</v>
      </c>
      <c r="C255" s="215">
        <v>1</v>
      </c>
      <c r="D255" s="226" t="s">
        <v>259</v>
      </c>
      <c r="E255" s="604"/>
      <c r="F255" s="154" t="e">
        <f>VLOOKUP(B255,'Frame input-ark'!$B$1:$M$263,12,0)</f>
        <v>#N/A</v>
      </c>
      <c r="G255" s="216">
        <v>20</v>
      </c>
      <c r="H255" s="605"/>
      <c r="I255" s="276"/>
      <c r="J255" s="18"/>
      <c r="K255" s="71" t="e">
        <f>ROUND(F255/G255,3)</f>
        <v>#N/A</v>
      </c>
      <c r="L255" s="71"/>
      <c r="M255" s="610"/>
      <c r="N255" s="610"/>
      <c r="O255" s="537"/>
      <c r="P255" s="537"/>
      <c r="Q255" s="195"/>
      <c r="R255" s="195"/>
      <c r="S255" s="517"/>
      <c r="T255" s="518"/>
      <c r="U255" s="518"/>
      <c r="V255" s="518"/>
      <c r="W255" s="518"/>
      <c r="X255" s="518"/>
      <c r="Y255" s="519"/>
      <c r="Z255" s="18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</row>
    <row r="256" spans="1:47" s="189" customFormat="1" ht="18.75" customHeight="1" x14ac:dyDescent="0.2">
      <c r="A256" s="86"/>
      <c r="B256" s="477" t="str">
        <f t="shared" ref="B256:B259" si="48">_xlfn.CONCAT($B$254,".",C256)</f>
        <v>SITE1.3.2</v>
      </c>
      <c r="C256" s="215">
        <v>2</v>
      </c>
      <c r="D256" s="226" t="s">
        <v>260</v>
      </c>
      <c r="E256" s="604"/>
      <c r="F256" s="154" t="e">
        <f>VLOOKUP(B256,'Frame input-ark'!$B$1:$M$263,12,0)</f>
        <v>#N/A</v>
      </c>
      <c r="G256" s="216">
        <v>20</v>
      </c>
      <c r="H256" s="605"/>
      <c r="I256" s="277"/>
      <c r="J256" s="23"/>
      <c r="K256" s="71" t="e">
        <f>ROUND(F256/G256,3)</f>
        <v>#N/A</v>
      </c>
      <c r="L256" s="71"/>
      <c r="M256" s="610"/>
      <c r="N256" s="610"/>
      <c r="O256" s="537"/>
      <c r="P256" s="537"/>
      <c r="Q256" s="195"/>
      <c r="R256" s="195"/>
      <c r="S256" s="517"/>
      <c r="T256" s="518"/>
      <c r="U256" s="518"/>
      <c r="V256" s="518"/>
      <c r="W256" s="518"/>
      <c r="X256" s="518"/>
      <c r="Y256" s="519"/>
      <c r="Z256" s="18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</row>
    <row r="257" spans="1:47" s="189" customFormat="1" ht="20.25" customHeight="1" x14ac:dyDescent="0.2">
      <c r="A257" s="86"/>
      <c r="B257" s="477" t="str">
        <f t="shared" si="48"/>
        <v>SITE1.3.3</v>
      </c>
      <c r="C257" s="215">
        <v>3</v>
      </c>
      <c r="D257" s="226" t="s">
        <v>261</v>
      </c>
      <c r="E257" s="604"/>
      <c r="F257" s="154" t="e">
        <f>VLOOKUP(B257,'Frame input-ark'!$B$1:$M$263,12,0)</f>
        <v>#N/A</v>
      </c>
      <c r="G257" s="216">
        <v>20</v>
      </c>
      <c r="H257" s="605"/>
      <c r="I257" s="277"/>
      <c r="J257" s="23"/>
      <c r="K257" s="71" t="e">
        <f>ROUND(F257/G257,3)</f>
        <v>#N/A</v>
      </c>
      <c r="L257" s="71"/>
      <c r="M257" s="610"/>
      <c r="N257" s="610"/>
      <c r="O257" s="537"/>
      <c r="P257" s="537"/>
      <c r="Q257" s="195"/>
      <c r="R257" s="195"/>
      <c r="S257" s="517"/>
      <c r="T257" s="518"/>
      <c r="U257" s="518"/>
      <c r="V257" s="518"/>
      <c r="W257" s="518"/>
      <c r="X257" s="518"/>
      <c r="Y257" s="519"/>
      <c r="Z257" s="185"/>
      <c r="AA257" s="195"/>
      <c r="AB257" s="195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</row>
    <row r="258" spans="1:47" s="189" customFormat="1" ht="20.25" customHeight="1" x14ac:dyDescent="0.2">
      <c r="A258" s="86"/>
      <c r="B258" s="477" t="str">
        <f t="shared" si="48"/>
        <v>SITE1.3.5</v>
      </c>
      <c r="C258" s="215">
        <v>5</v>
      </c>
      <c r="D258" s="256" t="s">
        <v>262</v>
      </c>
      <c r="E258" s="604"/>
      <c r="F258" s="154" t="e">
        <f>VLOOKUP(B258,'Frame input-ark'!$B$1:$M$263,12,0)</f>
        <v>#N/A</v>
      </c>
      <c r="G258" s="216">
        <v>20</v>
      </c>
      <c r="H258" s="605"/>
      <c r="I258" s="277"/>
      <c r="J258" s="23"/>
      <c r="K258" s="71" t="e">
        <f>ROUND(F258/G258,3)</f>
        <v>#N/A</v>
      </c>
      <c r="L258" s="71"/>
      <c r="M258" s="610"/>
      <c r="N258" s="610"/>
      <c r="O258" s="537"/>
      <c r="P258" s="537"/>
      <c r="Q258" s="195"/>
      <c r="R258" s="195"/>
      <c r="S258" s="517"/>
      <c r="T258" s="518"/>
      <c r="U258" s="518"/>
      <c r="V258" s="518"/>
      <c r="W258" s="518"/>
      <c r="X258" s="518"/>
      <c r="Y258" s="519"/>
      <c r="Z258" s="18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</row>
    <row r="259" spans="1:47" s="189" customFormat="1" ht="18" customHeight="1" x14ac:dyDescent="0.2">
      <c r="A259" s="86"/>
      <c r="B259" s="477" t="str">
        <f t="shared" si="48"/>
        <v>SITE1.3.6</v>
      </c>
      <c r="C259" s="215">
        <v>6</v>
      </c>
      <c r="D259" s="226" t="s">
        <v>367</v>
      </c>
      <c r="E259" s="604"/>
      <c r="F259" s="154" t="e">
        <f>VLOOKUP(B259,'Frame input-ark'!$B$1:$M$263,12,0)</f>
        <v>#N/A</v>
      </c>
      <c r="G259" s="216">
        <v>20</v>
      </c>
      <c r="H259" s="605"/>
      <c r="I259" s="277"/>
      <c r="J259" s="23"/>
      <c r="K259" s="71" t="e">
        <f>ROUND(F259/G259,3)</f>
        <v>#N/A</v>
      </c>
      <c r="L259" s="71"/>
      <c r="M259" s="610"/>
      <c r="N259" s="610"/>
      <c r="O259" s="537"/>
      <c r="P259" s="537"/>
      <c r="Q259" s="195"/>
      <c r="R259" s="195"/>
      <c r="S259" s="517"/>
      <c r="T259" s="518"/>
      <c r="U259" s="518"/>
      <c r="V259" s="518"/>
      <c r="W259" s="518"/>
      <c r="X259" s="518"/>
      <c r="Y259" s="519"/>
      <c r="Z259" s="18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</row>
    <row r="260" spans="1:47" s="189" customFormat="1" ht="19.5" customHeight="1" thickBot="1" x14ac:dyDescent="0.25">
      <c r="A260" s="86"/>
      <c r="B260" s="267" t="s">
        <v>62</v>
      </c>
      <c r="C260" s="602" t="s">
        <v>263</v>
      </c>
      <c r="D260" s="603"/>
      <c r="E260" s="151" t="e">
        <f>IF(SUM(F261:F263)&lt;AA260,0,IF(SUM(F261:F263)&gt;100,100,SUM(F261:F263)))</f>
        <v>#N/A</v>
      </c>
      <c r="F260" s="154"/>
      <c r="G260" s="270">
        <v>100</v>
      </c>
      <c r="H260" s="269">
        <v>2</v>
      </c>
      <c r="I260" s="297" t="e">
        <f>E260*H260</f>
        <v>#N/A</v>
      </c>
      <c r="J260" s="50">
        <f>G260*H260</f>
        <v>200</v>
      </c>
      <c r="K260" s="69" t="e">
        <f>ROUND(I260/J260,3)</f>
        <v>#N/A</v>
      </c>
      <c r="L260" s="75"/>
      <c r="M260" s="610"/>
      <c r="N260" s="610"/>
      <c r="O260" s="537"/>
      <c r="P260" s="537"/>
      <c r="Q260" s="195"/>
      <c r="R260" s="195"/>
      <c r="S260" s="517"/>
      <c r="T260" s="518"/>
      <c r="U260" s="518"/>
      <c r="V260" s="518"/>
      <c r="W260" s="518"/>
      <c r="X260" s="518"/>
      <c r="Y260" s="519"/>
      <c r="Z260" s="185"/>
      <c r="AA260" s="194">
        <v>10</v>
      </c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</row>
    <row r="261" spans="1:47" s="189" customFormat="1" ht="18.75" customHeight="1" x14ac:dyDescent="0.2">
      <c r="A261" s="86"/>
      <c r="B261" s="477" t="str">
        <f>_xlfn.CONCAT($B$260,".",C261)</f>
        <v>SITE1.4.1</v>
      </c>
      <c r="C261" s="215">
        <v>1</v>
      </c>
      <c r="D261" s="227" t="s">
        <v>264</v>
      </c>
      <c r="E261" s="604"/>
      <c r="F261" s="154" t="e">
        <f>VLOOKUP(B261,'Frame input-ark'!$B$1:$M$263,12,0)</f>
        <v>#N/A</v>
      </c>
      <c r="G261" s="217">
        <v>30</v>
      </c>
      <c r="H261" s="605"/>
      <c r="I261" s="276"/>
      <c r="J261" s="18"/>
      <c r="K261" s="71" t="e">
        <f>ROUND(F261/G261,3)</f>
        <v>#N/A</v>
      </c>
      <c r="L261" s="71"/>
      <c r="M261" s="610"/>
      <c r="N261" s="610"/>
      <c r="O261" s="537"/>
      <c r="P261" s="537"/>
      <c r="Q261" s="195"/>
      <c r="R261" s="195"/>
      <c r="S261" s="517"/>
      <c r="T261" s="518"/>
      <c r="U261" s="518"/>
      <c r="V261" s="518"/>
      <c r="W261" s="518"/>
      <c r="X261" s="518"/>
      <c r="Y261" s="519"/>
      <c r="Z261" s="18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</row>
    <row r="262" spans="1:47" s="189" customFormat="1" ht="18.75" customHeight="1" x14ac:dyDescent="0.2">
      <c r="A262" s="86"/>
      <c r="B262" s="477" t="str">
        <f t="shared" ref="B262:B263" si="49">_xlfn.CONCAT($B$260,".",C262)</f>
        <v>SITE1.4.2</v>
      </c>
      <c r="C262" s="215">
        <v>2</v>
      </c>
      <c r="D262" s="227" t="s">
        <v>265</v>
      </c>
      <c r="E262" s="604"/>
      <c r="F262" s="154" t="e">
        <f>VLOOKUP(B262,'Frame input-ark'!$B$1:$M$263,12,0)</f>
        <v>#N/A</v>
      </c>
      <c r="G262" s="217">
        <v>90</v>
      </c>
      <c r="H262" s="605"/>
      <c r="I262" s="277"/>
      <c r="J262" s="23"/>
      <c r="K262" s="71" t="e">
        <f>ROUND(F262/G262,3)</f>
        <v>#N/A</v>
      </c>
      <c r="L262" s="71"/>
      <c r="M262" s="610"/>
      <c r="N262" s="610"/>
      <c r="O262" s="537"/>
      <c r="P262" s="537"/>
      <c r="Q262" s="195"/>
      <c r="R262" s="195"/>
      <c r="S262" s="517"/>
      <c r="T262" s="518"/>
      <c r="U262" s="518"/>
      <c r="V262" s="518"/>
      <c r="W262" s="518"/>
      <c r="X262" s="518"/>
      <c r="Y262" s="519"/>
      <c r="Z262" s="18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</row>
    <row r="263" spans="1:47" s="189" customFormat="1" ht="18.75" customHeight="1" thickBot="1" x14ac:dyDescent="0.25">
      <c r="A263" s="86"/>
      <c r="B263" s="477" t="str">
        <f t="shared" si="49"/>
        <v>SITE1.4.3</v>
      </c>
      <c r="C263" s="218">
        <v>3</v>
      </c>
      <c r="D263" s="228" t="s">
        <v>266</v>
      </c>
      <c r="E263" s="611"/>
      <c r="F263" s="154" t="e">
        <f>VLOOKUP(B263,'Frame input-ark'!$B$1:$M$263,12,0)</f>
        <v>#N/A</v>
      </c>
      <c r="G263" s="219">
        <v>20</v>
      </c>
      <c r="H263" s="612"/>
      <c r="I263" s="288"/>
      <c r="J263" s="82"/>
      <c r="K263" s="149" t="e">
        <f>ROUND(F263/G263,3)</f>
        <v>#N/A</v>
      </c>
      <c r="L263" s="475"/>
      <c r="M263" s="610"/>
      <c r="N263" s="610"/>
      <c r="O263" s="537"/>
      <c r="P263" s="537"/>
      <c r="Q263" s="195"/>
      <c r="R263" s="195"/>
      <c r="S263" s="613"/>
      <c r="T263" s="614"/>
      <c r="U263" s="614"/>
      <c r="V263" s="614"/>
      <c r="W263" s="614"/>
      <c r="X263" s="614"/>
      <c r="Y263" s="615"/>
      <c r="Z263" s="18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</row>
    <row r="264" spans="1:47" x14ac:dyDescent="0.25">
      <c r="F264" s="67"/>
      <c r="G264" s="8"/>
      <c r="H264" s="40"/>
      <c r="I264" s="289"/>
      <c r="J264" s="67"/>
      <c r="K264" s="93"/>
      <c r="L264" s="93"/>
      <c r="M264" s="94"/>
      <c r="Y264" s="22"/>
      <c r="Z264" s="22"/>
    </row>
    <row r="265" spans="1:47" ht="15.75" hidden="1" customHeight="1" x14ac:dyDescent="0.25">
      <c r="C265" s="7" t="s">
        <v>4</v>
      </c>
      <c r="E265" s="91" t="e">
        <f>SUM(E54:E263)</f>
        <v>#N/A</v>
      </c>
      <c r="F265" s="91"/>
      <c r="G265" s="44"/>
      <c r="H265" s="25"/>
      <c r="I265" s="273" t="e">
        <f>SUM(I54:I263)</f>
        <v>#N/A</v>
      </c>
      <c r="J265" s="91"/>
      <c r="P265" s="91"/>
      <c r="Q265" s="91"/>
      <c r="R265" s="91"/>
      <c r="S265" s="91"/>
      <c r="T265" s="91"/>
      <c r="U265" s="91"/>
      <c r="V265" s="91"/>
      <c r="W265" s="91"/>
      <c r="X265" s="91"/>
      <c r="Y265" s="22"/>
      <c r="Z265" s="2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</row>
    <row r="266" spans="1:47" x14ac:dyDescent="0.25">
      <c r="G266" s="8"/>
      <c r="Y266" s="22"/>
      <c r="Z266" s="22"/>
    </row>
    <row r="267" spans="1:47" x14ac:dyDescent="0.25">
      <c r="B267" s="2"/>
      <c r="C267" s="40"/>
      <c r="D267" s="39"/>
      <c r="E267" s="39"/>
      <c r="G267" s="8"/>
      <c r="H267" s="40"/>
      <c r="I267" s="290"/>
      <c r="J267" s="67"/>
      <c r="K267" s="93"/>
      <c r="L267" s="93"/>
      <c r="M267" s="94"/>
      <c r="N267" s="94"/>
      <c r="O267" s="95"/>
      <c r="P267" s="67"/>
      <c r="Q267" s="67"/>
      <c r="R267" s="67"/>
      <c r="S267" s="67"/>
      <c r="T267" s="67"/>
      <c r="Y267" s="22"/>
      <c r="Z267" s="22"/>
    </row>
    <row r="268" spans="1:47" ht="30" hidden="1" customHeight="1" x14ac:dyDescent="0.25">
      <c r="B268" s="24" t="s">
        <v>5</v>
      </c>
      <c r="C268" s="96"/>
      <c r="D268" s="40"/>
      <c r="E268" s="40"/>
      <c r="F268" s="5"/>
      <c r="G268" s="45"/>
      <c r="H268" s="40"/>
      <c r="I268" s="291"/>
      <c r="J268" s="67"/>
      <c r="K268" s="93"/>
      <c r="L268" s="93"/>
      <c r="M268" s="94"/>
      <c r="N268" s="94"/>
      <c r="O268" s="95"/>
      <c r="P268" s="67"/>
      <c r="Q268" s="67"/>
      <c r="R268" s="67"/>
      <c r="S268" s="67"/>
      <c r="T268" s="67"/>
      <c r="Y268" s="22"/>
      <c r="Z268" s="22"/>
    </row>
    <row r="269" spans="1:47" hidden="1" x14ac:dyDescent="0.25">
      <c r="B269" s="96" t="s">
        <v>63</v>
      </c>
      <c r="C269" s="96"/>
      <c r="D269" s="39"/>
      <c r="E269" s="39"/>
      <c r="F269" s="5"/>
      <c r="G269" s="45"/>
      <c r="H269" s="39"/>
      <c r="I269" s="290"/>
      <c r="J269" s="67"/>
      <c r="K269" s="93"/>
      <c r="L269" s="93"/>
      <c r="M269" s="94"/>
      <c r="N269" s="94"/>
      <c r="O269" s="95"/>
      <c r="P269" s="67"/>
      <c r="Q269" s="67"/>
      <c r="R269" s="67"/>
      <c r="S269" s="67"/>
      <c r="T269" s="67"/>
      <c r="Y269" s="22"/>
      <c r="Z269" s="22"/>
    </row>
    <row r="270" spans="1:47" hidden="1" x14ac:dyDescent="0.25">
      <c r="B270" s="96"/>
      <c r="C270" s="96" t="s">
        <v>6</v>
      </c>
      <c r="D270" s="39"/>
      <c r="E270" s="39"/>
      <c r="F270" s="5"/>
      <c r="G270" s="45"/>
      <c r="H270" s="39"/>
      <c r="I270" s="290"/>
      <c r="J270" s="67"/>
      <c r="K270" s="93"/>
      <c r="L270" s="93"/>
      <c r="M270" s="94"/>
      <c r="N270" s="94"/>
      <c r="O270" s="95"/>
      <c r="P270" s="67"/>
      <c r="Q270" s="67"/>
      <c r="R270" s="67"/>
      <c r="S270" s="67"/>
      <c r="T270" s="67"/>
      <c r="Y270" s="22"/>
      <c r="Z270" s="22"/>
    </row>
    <row r="271" spans="1:47" hidden="1" x14ac:dyDescent="0.25">
      <c r="B271" s="96"/>
      <c r="C271" s="96" t="s">
        <v>7</v>
      </c>
      <c r="D271" s="39"/>
      <c r="E271" s="39"/>
      <c r="G271" s="8"/>
      <c r="H271" s="39"/>
      <c r="I271" s="290"/>
      <c r="J271" s="67"/>
      <c r="K271" s="93"/>
      <c r="L271" s="93"/>
      <c r="M271" s="94"/>
      <c r="N271" s="94"/>
      <c r="O271" s="95"/>
      <c r="P271" s="67"/>
      <c r="Q271" s="67"/>
      <c r="R271" s="67"/>
      <c r="S271" s="67"/>
      <c r="T271" s="67"/>
      <c r="Y271" s="22"/>
      <c r="Z271" s="22"/>
    </row>
    <row r="272" spans="1:47" hidden="1" x14ac:dyDescent="0.25">
      <c r="B272" s="96"/>
      <c r="C272" s="96"/>
      <c r="G272" s="8"/>
      <c r="H272" s="40"/>
      <c r="I272" s="289"/>
      <c r="J272" s="67"/>
      <c r="K272" s="93"/>
      <c r="L272" s="93"/>
      <c r="M272" s="94"/>
      <c r="N272" s="94"/>
      <c r="O272" s="95"/>
      <c r="P272" s="67"/>
      <c r="Q272" s="67"/>
      <c r="R272" s="67"/>
      <c r="S272" s="67"/>
      <c r="T272" s="67"/>
      <c r="Y272" s="22"/>
      <c r="Z272" s="22"/>
    </row>
    <row r="273" spans="2:47" hidden="1" x14ac:dyDescent="0.25">
      <c r="B273" s="96" t="s">
        <v>64</v>
      </c>
      <c r="C273" s="96"/>
      <c r="G273" s="8"/>
      <c r="H273" s="40"/>
      <c r="I273" s="289"/>
      <c r="J273" s="67"/>
      <c r="K273" s="93"/>
      <c r="L273" s="93"/>
      <c r="M273" s="94"/>
      <c r="N273" s="94"/>
      <c r="O273" s="95"/>
      <c r="P273" s="67"/>
      <c r="Q273" s="67"/>
      <c r="R273" s="67"/>
      <c r="S273" s="67"/>
      <c r="T273" s="67"/>
      <c r="Y273" s="22"/>
      <c r="Z273" s="22"/>
    </row>
    <row r="274" spans="2:47" ht="15" hidden="1" customHeight="1" x14ac:dyDescent="0.25">
      <c r="B274" s="96"/>
      <c r="C274" s="96" t="s">
        <v>8</v>
      </c>
      <c r="D274" s="39"/>
      <c r="E274" s="39"/>
      <c r="F274" s="67"/>
      <c r="G274" s="8"/>
      <c r="H274" s="40"/>
      <c r="I274" s="290"/>
      <c r="J274" s="67"/>
      <c r="K274" s="93"/>
      <c r="L274" s="93"/>
      <c r="M274" s="94"/>
      <c r="N274" s="94"/>
      <c r="O274" s="95"/>
      <c r="P274" s="67"/>
      <c r="Q274" s="67"/>
      <c r="R274" s="67"/>
      <c r="S274" s="67"/>
      <c r="T274" s="67"/>
      <c r="Y274" s="22"/>
      <c r="Z274" s="22"/>
    </row>
    <row r="275" spans="2:47" hidden="1" x14ac:dyDescent="0.25">
      <c r="B275" s="96"/>
      <c r="C275" s="96"/>
      <c r="D275" s="39"/>
      <c r="E275" s="14"/>
      <c r="F275" s="14"/>
      <c r="G275" s="8"/>
      <c r="H275" s="14"/>
      <c r="I275" s="292"/>
      <c r="J275" s="14"/>
      <c r="K275" s="93"/>
      <c r="L275" s="93"/>
      <c r="M275" s="94"/>
      <c r="N275" s="94"/>
      <c r="O275" s="95"/>
      <c r="P275" s="67"/>
      <c r="Q275" s="67"/>
      <c r="R275" s="67"/>
      <c r="S275" s="67"/>
      <c r="T275" s="67"/>
    </row>
    <row r="276" spans="2:47" hidden="1" x14ac:dyDescent="0.25">
      <c r="B276" s="96" t="s">
        <v>65</v>
      </c>
      <c r="C276" s="96"/>
      <c r="D276" s="26"/>
      <c r="E276" s="88"/>
      <c r="F276" s="88"/>
      <c r="G276" s="8"/>
      <c r="H276" s="26"/>
      <c r="I276" s="293"/>
      <c r="J276" s="88"/>
      <c r="K276" s="93"/>
      <c r="L276" s="93"/>
      <c r="M276" s="94"/>
      <c r="N276" s="94"/>
      <c r="O276" s="95"/>
      <c r="P276" s="67"/>
      <c r="Q276" s="67"/>
      <c r="R276" s="67"/>
      <c r="S276" s="67"/>
      <c r="T276" s="67"/>
    </row>
    <row r="277" spans="2:47" ht="24" hidden="1" customHeight="1" x14ac:dyDescent="0.25">
      <c r="B277" s="96"/>
      <c r="C277" s="96" t="s">
        <v>66</v>
      </c>
      <c r="D277" s="26"/>
      <c r="E277" s="88"/>
      <c r="F277" s="88"/>
      <c r="G277" s="8"/>
      <c r="H277" s="26"/>
      <c r="I277" s="293"/>
      <c r="J277" s="88"/>
      <c r="K277" s="93"/>
      <c r="L277" s="93"/>
      <c r="M277" s="94"/>
      <c r="N277" s="94"/>
      <c r="O277" s="95"/>
      <c r="P277" s="67"/>
      <c r="Q277" s="67"/>
      <c r="R277" s="67"/>
      <c r="S277" s="67"/>
      <c r="T277" s="67"/>
    </row>
    <row r="278" spans="2:47" hidden="1" x14ac:dyDescent="0.25">
      <c r="B278" s="96"/>
      <c r="C278" s="96"/>
      <c r="D278" s="26"/>
      <c r="E278" s="88"/>
      <c r="F278" s="88"/>
      <c r="G278" s="8"/>
      <c r="H278" s="97"/>
      <c r="I278" s="293"/>
      <c r="J278" s="88"/>
      <c r="K278" s="93"/>
      <c r="L278" s="93"/>
      <c r="M278" s="94"/>
      <c r="N278" s="94"/>
      <c r="O278" s="95"/>
      <c r="P278" s="67"/>
      <c r="Q278" s="67"/>
      <c r="R278" s="67"/>
      <c r="S278" s="67"/>
      <c r="T278" s="67"/>
    </row>
    <row r="279" spans="2:47" hidden="1" x14ac:dyDescent="0.25">
      <c r="B279" s="96" t="s">
        <v>67</v>
      </c>
      <c r="C279" s="96"/>
      <c r="D279" s="39"/>
      <c r="E279" s="39"/>
      <c r="F279" s="67"/>
      <c r="G279" s="8"/>
      <c r="H279" s="40"/>
      <c r="I279" s="290"/>
      <c r="J279" s="67"/>
      <c r="K279" s="93"/>
      <c r="L279" s="93"/>
      <c r="M279" s="94"/>
      <c r="N279" s="94"/>
      <c r="O279" s="95"/>
      <c r="P279" s="67"/>
      <c r="Q279" s="67"/>
      <c r="R279" s="67"/>
      <c r="S279" s="67"/>
      <c r="T279" s="67"/>
    </row>
    <row r="280" spans="2:47" s="99" customFormat="1" ht="16.5" hidden="1" customHeight="1" x14ac:dyDescent="0.25">
      <c r="B280" s="96"/>
      <c r="C280" s="96" t="s">
        <v>9</v>
      </c>
      <c r="D280" s="96"/>
      <c r="G280" s="46"/>
      <c r="H280" s="41"/>
      <c r="I280" s="294"/>
      <c r="J280" s="100"/>
      <c r="K280" s="93"/>
      <c r="L280" s="93"/>
      <c r="M280" s="101"/>
      <c r="N280" s="101"/>
      <c r="O280" s="102"/>
      <c r="P280" s="100"/>
      <c r="Q280" s="100"/>
      <c r="R280" s="100"/>
      <c r="S280" s="100"/>
      <c r="T280" s="100"/>
      <c r="Y280" s="6"/>
      <c r="Z280" s="48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</row>
    <row r="281" spans="2:47" s="99" customFormat="1" hidden="1" x14ac:dyDescent="0.25">
      <c r="B281" s="96"/>
      <c r="C281" s="96"/>
      <c r="D281" s="96"/>
      <c r="G281" s="46"/>
      <c r="H281" s="10"/>
      <c r="I281" s="295"/>
      <c r="K281" s="54"/>
      <c r="L281" s="54"/>
      <c r="M281" s="104"/>
      <c r="N281" s="104"/>
      <c r="O281" s="105"/>
      <c r="Y281" s="6"/>
      <c r="Z281" s="48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</row>
    <row r="282" spans="2:47" s="99" customFormat="1" hidden="1" x14ac:dyDescent="0.25">
      <c r="B282" s="96" t="s">
        <v>68</v>
      </c>
      <c r="C282" s="96"/>
      <c r="D282" s="96"/>
      <c r="G282" s="46"/>
      <c r="H282" s="10"/>
      <c r="I282" s="295"/>
      <c r="K282" s="54"/>
      <c r="L282" s="54"/>
      <c r="M282" s="104"/>
      <c r="N282" s="104"/>
      <c r="O282" s="105"/>
      <c r="Y282" s="6"/>
      <c r="Z282" s="48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</row>
    <row r="283" spans="2:47" s="99" customFormat="1" hidden="1" x14ac:dyDescent="0.25">
      <c r="B283" s="96"/>
      <c r="C283" s="96" t="s">
        <v>10</v>
      </c>
      <c r="D283" s="96"/>
      <c r="G283" s="46"/>
      <c r="H283" s="10"/>
      <c r="I283" s="295"/>
      <c r="K283" s="54"/>
      <c r="L283" s="54"/>
      <c r="M283" s="104"/>
      <c r="N283" s="104"/>
      <c r="O283" s="105"/>
      <c r="Y283" s="6"/>
      <c r="Z283" s="48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</row>
    <row r="284" spans="2:47" s="99" customFormat="1" hidden="1" x14ac:dyDescent="0.25">
      <c r="B284" s="96"/>
      <c r="C284" s="96"/>
      <c r="D284" s="96"/>
      <c r="G284" s="46"/>
      <c r="H284" s="10"/>
      <c r="I284" s="295"/>
      <c r="K284" s="54"/>
      <c r="L284" s="54"/>
      <c r="M284" s="104"/>
      <c r="N284" s="104"/>
      <c r="O284" s="105"/>
      <c r="Y284" s="6"/>
      <c r="Z284" s="48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</row>
    <row r="285" spans="2:47" s="99" customFormat="1" hidden="1" x14ac:dyDescent="0.25">
      <c r="B285" s="96" t="s">
        <v>69</v>
      </c>
      <c r="C285" s="96"/>
      <c r="D285" s="96"/>
      <c r="G285" s="46"/>
      <c r="H285" s="10"/>
      <c r="I285" s="295"/>
      <c r="K285" s="54"/>
      <c r="L285" s="54"/>
      <c r="M285" s="104"/>
      <c r="N285" s="104"/>
      <c r="O285" s="105"/>
      <c r="Y285" s="6"/>
      <c r="Z285" s="48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</row>
    <row r="286" spans="2:47" s="99" customFormat="1" hidden="1" x14ac:dyDescent="0.25">
      <c r="B286" s="96"/>
      <c r="C286" s="96" t="s">
        <v>10</v>
      </c>
      <c r="D286" s="96"/>
      <c r="G286" s="46"/>
      <c r="H286" s="10"/>
      <c r="I286" s="295"/>
      <c r="K286" s="54"/>
      <c r="L286" s="54"/>
      <c r="M286" s="104"/>
      <c r="N286" s="104"/>
      <c r="O286" s="105"/>
      <c r="Y286" s="6"/>
      <c r="Z286" s="48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</row>
    <row r="287" spans="2:47" s="99" customFormat="1" hidden="1" x14ac:dyDescent="0.25">
      <c r="B287" s="96"/>
      <c r="C287" s="96"/>
      <c r="D287" s="96"/>
      <c r="G287" s="46"/>
      <c r="H287" s="10"/>
      <c r="I287" s="295"/>
      <c r="K287" s="54"/>
      <c r="L287" s="54"/>
      <c r="M287" s="104"/>
      <c r="N287" s="104"/>
      <c r="O287" s="105"/>
      <c r="Y287" s="6"/>
      <c r="Z287" s="48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</row>
    <row r="288" spans="2:47" s="99" customFormat="1" hidden="1" x14ac:dyDescent="0.25">
      <c r="B288" s="106" t="s">
        <v>11</v>
      </c>
      <c r="C288" s="106"/>
      <c r="D288" s="96"/>
      <c r="G288" s="46"/>
      <c r="H288" s="10"/>
      <c r="I288" s="295"/>
      <c r="K288" s="54"/>
      <c r="L288" s="54"/>
      <c r="M288" s="104"/>
      <c r="N288" s="104"/>
      <c r="O288" s="105"/>
      <c r="Y288" s="6"/>
      <c r="Z288" s="48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</row>
    <row r="289" spans="2:47" s="99" customFormat="1" hidden="1" x14ac:dyDescent="0.25">
      <c r="B289" s="106"/>
      <c r="C289" s="106" t="s">
        <v>70</v>
      </c>
      <c r="D289" s="96"/>
      <c r="G289" s="46"/>
      <c r="H289" s="10"/>
      <c r="I289" s="295"/>
      <c r="K289" s="54"/>
      <c r="L289" s="54"/>
      <c r="M289" s="104"/>
      <c r="N289" s="104"/>
      <c r="O289" s="105"/>
      <c r="Y289" s="6"/>
      <c r="Z289" s="48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</row>
    <row r="290" spans="2:47" s="99" customFormat="1" hidden="1" x14ac:dyDescent="0.25">
      <c r="B290" s="96"/>
      <c r="C290" s="96"/>
      <c r="D290" s="96"/>
      <c r="G290" s="46"/>
      <c r="H290" s="10"/>
      <c r="I290" s="295"/>
      <c r="K290" s="54"/>
      <c r="L290" s="54"/>
      <c r="M290" s="104"/>
      <c r="N290" s="104"/>
      <c r="O290" s="105"/>
      <c r="Y290" s="6"/>
      <c r="Z290" s="48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</row>
    <row r="291" spans="2:47" s="99" customFormat="1" x14ac:dyDescent="0.25">
      <c r="B291" s="96"/>
      <c r="C291" s="96"/>
      <c r="D291" s="96"/>
      <c r="G291" s="46"/>
      <c r="H291" s="10"/>
      <c r="I291" s="295"/>
      <c r="K291" s="54"/>
      <c r="L291" s="54"/>
      <c r="M291" s="104"/>
      <c r="N291" s="104"/>
      <c r="O291" s="105"/>
      <c r="Y291" s="6"/>
      <c r="Z291" s="48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</row>
    <row r="292" spans="2:47" s="99" customFormat="1" x14ac:dyDescent="0.25">
      <c r="B292" s="96"/>
      <c r="C292" s="96"/>
      <c r="D292" s="96"/>
      <c r="G292" s="46"/>
      <c r="H292" s="10"/>
      <c r="I292" s="295"/>
      <c r="K292" s="54"/>
      <c r="L292" s="54"/>
      <c r="M292" s="104"/>
      <c r="N292" s="104"/>
      <c r="O292" s="105"/>
      <c r="Y292" s="6"/>
      <c r="Z292" s="48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</row>
    <row r="293" spans="2:47" s="99" customFormat="1" x14ac:dyDescent="0.25">
      <c r="B293" s="96"/>
      <c r="C293" s="96"/>
      <c r="D293" s="96"/>
      <c r="G293" s="46"/>
      <c r="H293" s="10"/>
      <c r="I293" s="295"/>
      <c r="K293" s="54"/>
      <c r="L293" s="54"/>
      <c r="M293" s="104"/>
      <c r="N293" s="104"/>
      <c r="O293" s="105"/>
      <c r="Y293" s="6"/>
      <c r="Z293" s="48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</row>
    <row r="294" spans="2:47" s="99" customFormat="1" x14ac:dyDescent="0.25">
      <c r="B294" s="96"/>
      <c r="C294" s="96"/>
      <c r="D294" s="96"/>
      <c r="G294" s="46"/>
      <c r="H294" s="10"/>
      <c r="I294" s="295"/>
      <c r="K294" s="54"/>
      <c r="L294" s="54"/>
      <c r="M294" s="104"/>
      <c r="N294" s="104"/>
      <c r="O294" s="105"/>
      <c r="Y294" s="6"/>
      <c r="Z294" s="48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</row>
    <row r="295" spans="2:47" s="99" customFormat="1" x14ac:dyDescent="0.25">
      <c r="B295" s="96"/>
      <c r="C295" s="96"/>
      <c r="D295" s="96"/>
      <c r="G295" s="46"/>
      <c r="H295" s="10"/>
      <c r="I295" s="295"/>
      <c r="K295" s="54"/>
      <c r="L295" s="54"/>
      <c r="M295" s="104"/>
      <c r="N295" s="104"/>
      <c r="O295" s="105"/>
      <c r="Y295" s="6"/>
      <c r="Z295" s="48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</row>
    <row r="296" spans="2:47" s="99" customFormat="1" x14ac:dyDescent="0.25">
      <c r="B296" s="96"/>
      <c r="C296" s="96"/>
      <c r="D296" s="96"/>
      <c r="G296" s="46"/>
      <c r="H296" s="10"/>
      <c r="I296" s="295"/>
      <c r="K296" s="54"/>
      <c r="L296" s="54"/>
      <c r="M296" s="104"/>
      <c r="N296" s="104"/>
      <c r="O296" s="105"/>
      <c r="Y296" s="6"/>
      <c r="Z296" s="48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</row>
    <row r="297" spans="2:47" s="99" customFormat="1" x14ac:dyDescent="0.25">
      <c r="B297" s="96"/>
      <c r="C297" s="96"/>
      <c r="D297" s="96"/>
      <c r="G297" s="46"/>
      <c r="H297" s="10"/>
      <c r="I297" s="295"/>
      <c r="K297" s="54"/>
      <c r="L297" s="54"/>
      <c r="M297" s="104"/>
      <c r="N297" s="104"/>
      <c r="O297" s="105"/>
      <c r="Y297" s="6"/>
      <c r="Z297" s="48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</row>
    <row r="298" spans="2:47" s="99" customFormat="1" x14ac:dyDescent="0.25">
      <c r="B298" s="96"/>
      <c r="C298" s="96"/>
      <c r="D298" s="96"/>
      <c r="G298" s="46"/>
      <c r="H298" s="10"/>
      <c r="I298" s="295"/>
      <c r="K298" s="54"/>
      <c r="L298" s="54"/>
      <c r="M298" s="104"/>
      <c r="N298" s="104"/>
      <c r="O298" s="105"/>
      <c r="Y298" s="6"/>
      <c r="Z298" s="48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</row>
    <row r="299" spans="2:47" s="99" customFormat="1" x14ac:dyDescent="0.25">
      <c r="B299" s="96"/>
      <c r="C299" s="96"/>
      <c r="D299" s="96"/>
      <c r="G299" s="46"/>
      <c r="H299" s="10"/>
      <c r="I299" s="295"/>
      <c r="K299" s="54"/>
      <c r="L299" s="54"/>
      <c r="M299" s="104"/>
      <c r="N299" s="104"/>
      <c r="O299" s="105"/>
      <c r="Y299" s="6"/>
      <c r="Z299" s="48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</row>
    <row r="300" spans="2:47" s="99" customFormat="1" x14ac:dyDescent="0.25">
      <c r="B300" s="96"/>
      <c r="C300" s="96"/>
      <c r="D300" s="96"/>
      <c r="G300" s="46"/>
      <c r="H300" s="10"/>
      <c r="I300" s="295"/>
      <c r="K300" s="54"/>
      <c r="L300" s="54"/>
      <c r="M300" s="104"/>
      <c r="N300" s="104"/>
      <c r="O300" s="105"/>
      <c r="Y300" s="6"/>
      <c r="Z300" s="48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</row>
    <row r="301" spans="2:47" s="99" customFormat="1" x14ac:dyDescent="0.25">
      <c r="B301" s="96"/>
      <c r="C301" s="96"/>
      <c r="D301" s="96"/>
      <c r="G301" s="46"/>
      <c r="H301" s="10"/>
      <c r="I301" s="295"/>
      <c r="K301" s="54"/>
      <c r="L301" s="54"/>
      <c r="M301" s="104"/>
      <c r="N301" s="104"/>
      <c r="O301" s="105"/>
      <c r="Y301" s="6"/>
      <c r="Z301" s="48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</row>
    <row r="302" spans="2:47" s="99" customFormat="1" x14ac:dyDescent="0.25">
      <c r="B302" s="96"/>
      <c r="C302" s="96"/>
      <c r="D302" s="96"/>
      <c r="G302" s="46"/>
      <c r="H302" s="10"/>
      <c r="I302" s="295"/>
      <c r="K302" s="54"/>
      <c r="L302" s="54"/>
      <c r="M302" s="104"/>
      <c r="N302" s="104"/>
      <c r="O302" s="105"/>
      <c r="Y302" s="6"/>
      <c r="Z302" s="48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</row>
    <row r="303" spans="2:47" s="99" customFormat="1" x14ac:dyDescent="0.25">
      <c r="B303" s="96"/>
      <c r="C303" s="96"/>
      <c r="D303" s="96"/>
      <c r="G303" s="46"/>
      <c r="H303" s="10"/>
      <c r="I303" s="295"/>
      <c r="K303" s="54"/>
      <c r="L303" s="54"/>
      <c r="M303" s="104"/>
      <c r="N303" s="104"/>
      <c r="O303" s="105"/>
      <c r="Y303" s="6"/>
      <c r="Z303" s="48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</row>
    <row r="304" spans="2:47" s="99" customFormat="1" x14ac:dyDescent="0.25">
      <c r="B304" s="96"/>
      <c r="C304" s="96"/>
      <c r="D304" s="96"/>
      <c r="G304" s="46"/>
      <c r="H304" s="10"/>
      <c r="I304" s="295"/>
      <c r="K304" s="54"/>
      <c r="L304" s="54"/>
      <c r="M304" s="104"/>
      <c r="N304" s="104"/>
      <c r="O304" s="105"/>
      <c r="Y304" s="6"/>
      <c r="Z304" s="48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</row>
    <row r="305" spans="2:47" s="99" customFormat="1" x14ac:dyDescent="0.25">
      <c r="B305" s="96"/>
      <c r="C305" s="96"/>
      <c r="D305" s="96"/>
      <c r="G305" s="46"/>
      <c r="H305" s="10"/>
      <c r="I305" s="295"/>
      <c r="K305" s="54"/>
      <c r="L305" s="54"/>
      <c r="M305" s="104"/>
      <c r="N305" s="104"/>
      <c r="O305" s="105"/>
      <c r="Y305" s="6"/>
      <c r="Z305" s="48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</row>
    <row r="306" spans="2:47" s="99" customFormat="1" x14ac:dyDescent="0.25">
      <c r="B306" s="96"/>
      <c r="C306" s="96"/>
      <c r="D306" s="96"/>
      <c r="G306" s="46"/>
      <c r="H306" s="10"/>
      <c r="I306" s="295"/>
      <c r="K306" s="54"/>
      <c r="L306" s="54"/>
      <c r="M306" s="104"/>
      <c r="N306" s="104"/>
      <c r="O306" s="105"/>
      <c r="Y306" s="6"/>
      <c r="Z306" s="48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</row>
    <row r="307" spans="2:47" s="99" customFormat="1" x14ac:dyDescent="0.25">
      <c r="B307" s="96"/>
      <c r="C307" s="96"/>
      <c r="D307" s="96"/>
      <c r="G307" s="46"/>
      <c r="H307" s="10"/>
      <c r="I307" s="295"/>
      <c r="K307" s="54"/>
      <c r="L307" s="54"/>
      <c r="M307" s="104"/>
      <c r="N307" s="104"/>
      <c r="O307" s="105"/>
      <c r="Y307" s="6"/>
      <c r="Z307" s="48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</row>
    <row r="308" spans="2:47" s="99" customFormat="1" x14ac:dyDescent="0.25">
      <c r="B308" s="96"/>
      <c r="C308" s="96"/>
      <c r="D308" s="96"/>
      <c r="G308" s="46"/>
      <c r="H308" s="10"/>
      <c r="I308" s="295"/>
      <c r="K308" s="54"/>
      <c r="L308" s="54"/>
      <c r="M308" s="104"/>
      <c r="N308" s="104"/>
      <c r="O308" s="105"/>
      <c r="Y308" s="6"/>
      <c r="Z308" s="48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</row>
    <row r="309" spans="2:47" s="99" customFormat="1" x14ac:dyDescent="0.25">
      <c r="B309" s="96"/>
      <c r="C309" s="96"/>
      <c r="D309" s="96"/>
      <c r="G309" s="46"/>
      <c r="H309" s="10"/>
      <c r="I309" s="295"/>
      <c r="K309" s="54"/>
      <c r="L309" s="54"/>
      <c r="M309" s="104"/>
      <c r="N309" s="104"/>
      <c r="O309" s="105"/>
      <c r="Y309" s="6"/>
      <c r="Z309" s="48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</row>
    <row r="310" spans="2:47" s="99" customFormat="1" x14ac:dyDescent="0.25">
      <c r="B310" s="96"/>
      <c r="C310" s="96"/>
      <c r="D310" s="96"/>
      <c r="G310" s="46"/>
      <c r="H310" s="10"/>
      <c r="I310" s="295"/>
      <c r="K310" s="54"/>
      <c r="L310" s="54"/>
      <c r="M310" s="104"/>
      <c r="N310" s="104"/>
      <c r="O310" s="105"/>
      <c r="Y310" s="6"/>
      <c r="Z310" s="48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</row>
    <row r="311" spans="2:47" s="99" customFormat="1" x14ac:dyDescent="0.25">
      <c r="B311" s="96"/>
      <c r="C311" s="96"/>
      <c r="D311" s="96"/>
      <c r="G311" s="46"/>
      <c r="H311" s="10"/>
      <c r="I311" s="295"/>
      <c r="K311" s="54"/>
      <c r="L311" s="54"/>
      <c r="M311" s="104"/>
      <c r="N311" s="104"/>
      <c r="O311" s="105"/>
      <c r="Y311" s="6"/>
      <c r="Z311" s="48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</row>
    <row r="312" spans="2:47" s="99" customFormat="1" x14ac:dyDescent="0.25">
      <c r="B312" s="96"/>
      <c r="C312" s="96"/>
      <c r="D312" s="96"/>
      <c r="G312" s="46"/>
      <c r="H312" s="10"/>
      <c r="I312" s="295"/>
      <c r="K312" s="54"/>
      <c r="L312" s="54"/>
      <c r="M312" s="104"/>
      <c r="N312" s="104"/>
      <c r="O312" s="105"/>
      <c r="Y312" s="6"/>
      <c r="Z312" s="48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</row>
    <row r="313" spans="2:47" s="99" customFormat="1" x14ac:dyDescent="0.25">
      <c r="B313" s="96"/>
      <c r="C313" s="96"/>
      <c r="D313" s="96"/>
      <c r="G313" s="46"/>
      <c r="H313" s="10"/>
      <c r="I313" s="295"/>
      <c r="K313" s="54"/>
      <c r="L313" s="54"/>
      <c r="M313" s="104"/>
      <c r="N313" s="104"/>
      <c r="O313" s="105"/>
      <c r="Y313" s="6"/>
      <c r="Z313" s="48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</row>
    <row r="314" spans="2:47" s="99" customFormat="1" x14ac:dyDescent="0.25">
      <c r="B314" s="96"/>
      <c r="C314" s="96"/>
      <c r="D314" s="96"/>
      <c r="G314" s="46"/>
      <c r="H314" s="10"/>
      <c r="I314" s="295"/>
      <c r="K314" s="54"/>
      <c r="L314" s="54"/>
      <c r="M314" s="104"/>
      <c r="N314" s="104"/>
      <c r="O314" s="105"/>
      <c r="Y314" s="6"/>
      <c r="Z314" s="48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</row>
    <row r="315" spans="2:47" s="99" customFormat="1" x14ac:dyDescent="0.25">
      <c r="B315" s="96"/>
      <c r="C315" s="96"/>
      <c r="D315" s="96"/>
      <c r="G315" s="46"/>
      <c r="H315" s="10"/>
      <c r="I315" s="295"/>
      <c r="K315" s="54"/>
      <c r="L315" s="54"/>
      <c r="M315" s="104"/>
      <c r="N315" s="104"/>
      <c r="O315" s="105"/>
      <c r="Y315" s="6"/>
      <c r="Z315" s="48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</row>
    <row r="316" spans="2:47" s="107" customFormat="1" x14ac:dyDescent="0.25">
      <c r="B316" s="83"/>
      <c r="C316" s="83"/>
      <c r="D316" s="83"/>
      <c r="G316" s="47"/>
      <c r="H316" s="27"/>
      <c r="I316" s="296"/>
      <c r="K316" s="108"/>
      <c r="L316" s="108"/>
      <c r="M316" s="109"/>
      <c r="N316" s="109"/>
      <c r="O316" s="110"/>
      <c r="Y316" s="6"/>
      <c r="Z316" s="48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</row>
    <row r="317" spans="2:47" s="107" customFormat="1" x14ac:dyDescent="0.25">
      <c r="B317" s="83"/>
      <c r="C317" s="83"/>
      <c r="D317" s="83"/>
      <c r="G317" s="47"/>
      <c r="H317" s="27"/>
      <c r="I317" s="296"/>
      <c r="K317" s="108"/>
      <c r="L317" s="108"/>
      <c r="M317" s="109"/>
      <c r="N317" s="109"/>
      <c r="O317" s="110"/>
      <c r="Y317" s="6"/>
      <c r="Z317" s="48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</row>
    <row r="318" spans="2:47" s="107" customFormat="1" x14ac:dyDescent="0.25">
      <c r="B318" s="83"/>
      <c r="C318" s="83"/>
      <c r="D318" s="83"/>
      <c r="G318" s="47"/>
      <c r="H318" s="27"/>
      <c r="I318" s="296"/>
      <c r="K318" s="108"/>
      <c r="L318" s="108"/>
      <c r="M318" s="109"/>
      <c r="N318" s="109"/>
      <c r="O318" s="110"/>
      <c r="Y318" s="6"/>
      <c r="Z318" s="48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</row>
    <row r="319" spans="2:47" s="107" customFormat="1" x14ac:dyDescent="0.25">
      <c r="B319" s="83"/>
      <c r="C319" s="83"/>
      <c r="D319" s="83"/>
      <c r="G319" s="47"/>
      <c r="H319" s="27"/>
      <c r="I319" s="296"/>
      <c r="K319" s="108"/>
      <c r="L319" s="108"/>
      <c r="M319" s="109"/>
      <c r="N319" s="109"/>
      <c r="O319" s="110"/>
      <c r="Y319" s="6"/>
      <c r="Z319" s="48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</row>
    <row r="320" spans="2:47" s="107" customFormat="1" x14ac:dyDescent="0.25">
      <c r="B320" s="83"/>
      <c r="C320" s="83"/>
      <c r="D320" s="83"/>
      <c r="G320" s="47"/>
      <c r="H320" s="27"/>
      <c r="I320" s="296"/>
      <c r="K320" s="108"/>
      <c r="L320" s="108"/>
      <c r="M320" s="109"/>
      <c r="N320" s="109"/>
      <c r="O320" s="110"/>
      <c r="Y320" s="6"/>
      <c r="Z320" s="48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</row>
    <row r="321" spans="2:47" s="107" customFormat="1" x14ac:dyDescent="0.25">
      <c r="B321" s="83"/>
      <c r="C321" s="83"/>
      <c r="D321" s="83"/>
      <c r="G321" s="47"/>
      <c r="H321" s="27"/>
      <c r="I321" s="296"/>
      <c r="K321" s="108"/>
      <c r="L321" s="108"/>
      <c r="M321" s="109"/>
      <c r="N321" s="109"/>
      <c r="O321" s="110"/>
      <c r="Y321" s="6"/>
      <c r="Z321" s="48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</row>
    <row r="322" spans="2:47" s="107" customFormat="1" x14ac:dyDescent="0.25">
      <c r="B322" s="83"/>
      <c r="C322" s="83"/>
      <c r="D322" s="83"/>
      <c r="G322" s="47"/>
      <c r="H322" s="27"/>
      <c r="I322" s="296"/>
      <c r="K322" s="108"/>
      <c r="L322" s="108"/>
      <c r="M322" s="109"/>
      <c r="N322" s="109"/>
      <c r="O322" s="110"/>
      <c r="Y322" s="6"/>
      <c r="Z322" s="48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</row>
    <row r="323" spans="2:47" s="107" customFormat="1" x14ac:dyDescent="0.25">
      <c r="B323" s="83"/>
      <c r="C323" s="83"/>
      <c r="D323" s="83"/>
      <c r="G323" s="47"/>
      <c r="H323" s="27"/>
      <c r="I323" s="296"/>
      <c r="K323" s="108"/>
      <c r="L323" s="108"/>
      <c r="M323" s="109"/>
      <c r="N323" s="109"/>
      <c r="O323" s="110"/>
      <c r="Y323" s="6"/>
      <c r="Z323" s="48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</row>
    <row r="324" spans="2:47" s="107" customFormat="1" x14ac:dyDescent="0.25">
      <c r="B324" s="83"/>
      <c r="C324" s="83"/>
      <c r="D324" s="83"/>
      <c r="G324" s="47"/>
      <c r="H324" s="27"/>
      <c r="I324" s="296"/>
      <c r="K324" s="108"/>
      <c r="L324" s="108"/>
      <c r="M324" s="109"/>
      <c r="N324" s="109"/>
      <c r="O324" s="110"/>
      <c r="Y324" s="6"/>
      <c r="Z324" s="48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</row>
    <row r="325" spans="2:47" s="107" customFormat="1" x14ac:dyDescent="0.25">
      <c r="B325" s="83"/>
      <c r="C325" s="83"/>
      <c r="D325" s="83"/>
      <c r="G325" s="47"/>
      <c r="H325" s="27"/>
      <c r="I325" s="296"/>
      <c r="K325" s="108"/>
      <c r="L325" s="108"/>
      <c r="M325" s="109"/>
      <c r="N325" s="109"/>
      <c r="O325" s="110"/>
      <c r="Y325" s="6"/>
      <c r="Z325" s="48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1"/>
    </row>
    <row r="326" spans="2:47" s="107" customFormat="1" x14ac:dyDescent="0.25">
      <c r="B326" s="83"/>
      <c r="C326" s="83"/>
      <c r="D326" s="83"/>
      <c r="G326" s="47"/>
      <c r="H326" s="27"/>
      <c r="I326" s="296"/>
      <c r="K326" s="108"/>
      <c r="L326" s="108"/>
      <c r="M326" s="109"/>
      <c r="N326" s="109"/>
      <c r="O326" s="110"/>
      <c r="Y326" s="6"/>
      <c r="Z326" s="48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111"/>
      <c r="AO326" s="111"/>
      <c r="AP326" s="111"/>
      <c r="AQ326" s="111"/>
      <c r="AR326" s="111"/>
      <c r="AS326" s="111"/>
      <c r="AT326" s="111"/>
      <c r="AU326" s="111"/>
    </row>
    <row r="327" spans="2:47" s="107" customFormat="1" x14ac:dyDescent="0.25">
      <c r="B327" s="83"/>
      <c r="C327" s="83"/>
      <c r="D327" s="83"/>
      <c r="G327" s="47"/>
      <c r="H327" s="27"/>
      <c r="I327" s="296"/>
      <c r="K327" s="108"/>
      <c r="L327" s="108"/>
      <c r="M327" s="109"/>
      <c r="N327" s="109"/>
      <c r="O327" s="110"/>
      <c r="Y327" s="6"/>
      <c r="Z327" s="48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1"/>
      <c r="AQ327" s="111"/>
      <c r="AR327" s="111"/>
      <c r="AS327" s="111"/>
      <c r="AT327" s="111"/>
      <c r="AU327" s="111"/>
    </row>
    <row r="328" spans="2:47" s="107" customFormat="1" x14ac:dyDescent="0.25">
      <c r="B328" s="83"/>
      <c r="C328" s="83"/>
      <c r="D328" s="83"/>
      <c r="G328" s="47"/>
      <c r="H328" s="27"/>
      <c r="I328" s="296"/>
      <c r="K328" s="108"/>
      <c r="L328" s="108"/>
      <c r="M328" s="109"/>
      <c r="N328" s="109"/>
      <c r="O328" s="110"/>
      <c r="Y328" s="6"/>
      <c r="Z328" s="48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</row>
    <row r="329" spans="2:47" s="107" customFormat="1" x14ac:dyDescent="0.25">
      <c r="B329" s="83"/>
      <c r="C329" s="83"/>
      <c r="D329" s="83"/>
      <c r="G329" s="47"/>
      <c r="H329" s="27"/>
      <c r="I329" s="296"/>
      <c r="K329" s="108"/>
      <c r="L329" s="108"/>
      <c r="M329" s="109"/>
      <c r="N329" s="109"/>
      <c r="O329" s="110"/>
      <c r="Y329" s="6"/>
      <c r="Z329" s="48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1"/>
    </row>
    <row r="330" spans="2:47" s="107" customFormat="1" x14ac:dyDescent="0.25">
      <c r="B330" s="83"/>
      <c r="C330" s="83"/>
      <c r="D330" s="83"/>
      <c r="G330" s="47"/>
      <c r="H330" s="27"/>
      <c r="I330" s="296"/>
      <c r="K330" s="108"/>
      <c r="L330" s="108"/>
      <c r="M330" s="109"/>
      <c r="N330" s="109"/>
      <c r="O330" s="110"/>
      <c r="Y330" s="6"/>
      <c r="Z330" s="48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/>
      <c r="AQ330" s="111"/>
      <c r="AR330" s="111"/>
      <c r="AS330" s="111"/>
      <c r="AT330" s="111"/>
      <c r="AU330" s="111"/>
    </row>
    <row r="331" spans="2:47" s="107" customFormat="1" x14ac:dyDescent="0.25">
      <c r="B331" s="83"/>
      <c r="C331" s="83"/>
      <c r="D331" s="83"/>
      <c r="G331" s="47"/>
      <c r="H331" s="27"/>
      <c r="I331" s="296"/>
      <c r="K331" s="108"/>
      <c r="L331" s="108"/>
      <c r="M331" s="109"/>
      <c r="N331" s="109"/>
      <c r="O331" s="110"/>
      <c r="Y331" s="6"/>
      <c r="Z331" s="48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</row>
    <row r="332" spans="2:47" s="107" customFormat="1" x14ac:dyDescent="0.25">
      <c r="B332" s="83"/>
      <c r="C332" s="83"/>
      <c r="D332" s="83"/>
      <c r="G332" s="47"/>
      <c r="H332" s="27"/>
      <c r="I332" s="296"/>
      <c r="K332" s="108"/>
      <c r="L332" s="108"/>
      <c r="M332" s="109"/>
      <c r="N332" s="109"/>
      <c r="O332" s="110"/>
      <c r="Y332" s="6"/>
      <c r="Z332" s="48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/>
      <c r="AS332" s="111"/>
      <c r="AT332" s="111"/>
      <c r="AU332" s="111"/>
    </row>
    <row r="333" spans="2:47" s="107" customFormat="1" x14ac:dyDescent="0.25">
      <c r="B333" s="83"/>
      <c r="C333" s="83"/>
      <c r="D333" s="83"/>
      <c r="G333" s="47"/>
      <c r="H333" s="27"/>
      <c r="I333" s="296"/>
      <c r="K333" s="108"/>
      <c r="L333" s="108"/>
      <c r="M333" s="109"/>
      <c r="N333" s="109"/>
      <c r="O333" s="110"/>
      <c r="Y333" s="6"/>
      <c r="Z333" s="48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1"/>
    </row>
    <row r="334" spans="2:47" s="107" customFormat="1" x14ac:dyDescent="0.25">
      <c r="B334" s="83"/>
      <c r="C334" s="83"/>
      <c r="D334" s="83"/>
      <c r="G334" s="47"/>
      <c r="H334" s="27"/>
      <c r="I334" s="296"/>
      <c r="K334" s="108"/>
      <c r="L334" s="108"/>
      <c r="M334" s="109"/>
      <c r="N334" s="109"/>
      <c r="O334" s="110"/>
      <c r="Y334" s="6"/>
      <c r="Z334" s="48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/>
      <c r="AU334" s="111"/>
    </row>
    <row r="335" spans="2:47" s="107" customFormat="1" x14ac:dyDescent="0.25">
      <c r="B335" s="83"/>
      <c r="C335" s="83"/>
      <c r="D335" s="83"/>
      <c r="G335" s="47"/>
      <c r="H335" s="27"/>
      <c r="I335" s="296"/>
      <c r="K335" s="108"/>
      <c r="L335" s="108"/>
      <c r="M335" s="109"/>
      <c r="N335" s="109"/>
      <c r="O335" s="110"/>
      <c r="Y335" s="6"/>
      <c r="Z335" s="48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1"/>
    </row>
    <row r="336" spans="2:47" s="107" customFormat="1" x14ac:dyDescent="0.25">
      <c r="B336" s="83"/>
      <c r="C336" s="83"/>
      <c r="D336" s="83"/>
      <c r="G336" s="47"/>
      <c r="H336" s="27"/>
      <c r="I336" s="296"/>
      <c r="K336" s="108"/>
      <c r="L336" s="108"/>
      <c r="M336" s="109"/>
      <c r="N336" s="109"/>
      <c r="O336" s="110"/>
      <c r="Y336" s="6"/>
      <c r="Z336" s="48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  <c r="AN336" s="111"/>
      <c r="AO336" s="111"/>
      <c r="AP336" s="111"/>
      <c r="AQ336" s="111"/>
      <c r="AR336" s="111"/>
      <c r="AS336" s="111"/>
      <c r="AT336" s="111"/>
      <c r="AU336" s="111"/>
    </row>
    <row r="337" spans="2:47" s="107" customFormat="1" x14ac:dyDescent="0.25">
      <c r="B337" s="83"/>
      <c r="C337" s="83"/>
      <c r="D337" s="83"/>
      <c r="G337" s="47"/>
      <c r="H337" s="27"/>
      <c r="I337" s="296"/>
      <c r="K337" s="108"/>
      <c r="L337" s="108"/>
      <c r="M337" s="109"/>
      <c r="N337" s="109"/>
      <c r="O337" s="110"/>
      <c r="Y337" s="6"/>
      <c r="Z337" s="48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1"/>
    </row>
    <row r="338" spans="2:47" s="107" customFormat="1" x14ac:dyDescent="0.25">
      <c r="B338" s="83"/>
      <c r="C338" s="83"/>
      <c r="D338" s="83"/>
      <c r="G338" s="47"/>
      <c r="H338" s="27"/>
      <c r="I338" s="296"/>
      <c r="K338" s="108"/>
      <c r="L338" s="108"/>
      <c r="M338" s="109"/>
      <c r="N338" s="109"/>
      <c r="O338" s="110"/>
      <c r="Y338" s="6"/>
      <c r="Z338" s="48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1"/>
    </row>
    <row r="339" spans="2:47" s="107" customFormat="1" x14ac:dyDescent="0.25">
      <c r="B339" s="83"/>
      <c r="C339" s="83"/>
      <c r="D339" s="83"/>
      <c r="G339" s="47"/>
      <c r="H339" s="27"/>
      <c r="I339" s="296"/>
      <c r="K339" s="108"/>
      <c r="L339" s="108"/>
      <c r="M339" s="109"/>
      <c r="N339" s="109"/>
      <c r="O339" s="110"/>
      <c r="Y339" s="6"/>
      <c r="Z339" s="48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1"/>
    </row>
    <row r="340" spans="2:47" s="107" customFormat="1" x14ac:dyDescent="0.25">
      <c r="B340" s="83"/>
      <c r="C340" s="83"/>
      <c r="D340" s="83"/>
      <c r="G340" s="47"/>
      <c r="H340" s="27"/>
      <c r="I340" s="296"/>
      <c r="K340" s="108"/>
      <c r="L340" s="108"/>
      <c r="M340" s="109"/>
      <c r="N340" s="109"/>
      <c r="O340" s="110"/>
      <c r="Y340" s="6"/>
      <c r="Z340" s="48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  <c r="AN340" s="111"/>
      <c r="AO340" s="111"/>
      <c r="AP340" s="111"/>
      <c r="AQ340" s="111"/>
      <c r="AR340" s="111"/>
      <c r="AS340" s="111"/>
      <c r="AT340" s="111"/>
      <c r="AU340" s="111"/>
    </row>
    <row r="341" spans="2:47" s="107" customFormat="1" x14ac:dyDescent="0.25">
      <c r="B341" s="83"/>
      <c r="C341" s="83"/>
      <c r="D341" s="83"/>
      <c r="G341" s="47"/>
      <c r="H341" s="27"/>
      <c r="I341" s="296"/>
      <c r="K341" s="108"/>
      <c r="L341" s="108"/>
      <c r="M341" s="109"/>
      <c r="N341" s="109"/>
      <c r="O341" s="110"/>
      <c r="Y341" s="6"/>
      <c r="Z341" s="48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1"/>
    </row>
    <row r="342" spans="2:47" s="107" customFormat="1" x14ac:dyDescent="0.25">
      <c r="B342" s="83"/>
      <c r="C342" s="83"/>
      <c r="D342" s="83"/>
      <c r="G342" s="47"/>
      <c r="H342" s="27"/>
      <c r="I342" s="296"/>
      <c r="K342" s="108"/>
      <c r="L342" s="108"/>
      <c r="M342" s="109"/>
      <c r="N342" s="109"/>
      <c r="O342" s="110"/>
      <c r="Y342" s="6"/>
      <c r="Z342" s="48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1"/>
    </row>
    <row r="343" spans="2:47" s="107" customFormat="1" x14ac:dyDescent="0.25">
      <c r="B343" s="83"/>
      <c r="C343" s="83"/>
      <c r="D343" s="83"/>
      <c r="G343" s="47"/>
      <c r="H343" s="27"/>
      <c r="I343" s="296"/>
      <c r="K343" s="108"/>
      <c r="L343" s="108"/>
      <c r="M343" s="109"/>
      <c r="N343" s="109"/>
      <c r="O343" s="110"/>
      <c r="Y343" s="6"/>
      <c r="Z343" s="48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1"/>
    </row>
    <row r="344" spans="2:47" s="107" customFormat="1" x14ac:dyDescent="0.25">
      <c r="B344" s="83"/>
      <c r="C344" s="83"/>
      <c r="D344" s="83"/>
      <c r="G344" s="47"/>
      <c r="H344" s="27"/>
      <c r="I344" s="296"/>
      <c r="K344" s="108"/>
      <c r="L344" s="108"/>
      <c r="M344" s="109"/>
      <c r="N344" s="109"/>
      <c r="O344" s="110"/>
      <c r="Y344" s="6"/>
      <c r="Z344" s="48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</row>
    <row r="345" spans="2:47" s="107" customFormat="1" x14ac:dyDescent="0.25">
      <c r="B345" s="83"/>
      <c r="C345" s="83"/>
      <c r="D345" s="83"/>
      <c r="G345" s="47"/>
      <c r="H345" s="27"/>
      <c r="I345" s="296"/>
      <c r="K345" s="108"/>
      <c r="L345" s="108"/>
      <c r="M345" s="109"/>
      <c r="N345" s="109"/>
      <c r="O345" s="110"/>
      <c r="Y345" s="6"/>
      <c r="Z345" s="48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1"/>
    </row>
    <row r="346" spans="2:47" s="107" customFormat="1" x14ac:dyDescent="0.25">
      <c r="B346" s="83"/>
      <c r="C346" s="83"/>
      <c r="D346" s="83"/>
      <c r="G346" s="47"/>
      <c r="H346" s="27"/>
      <c r="I346" s="296"/>
      <c r="K346" s="108"/>
      <c r="L346" s="108"/>
      <c r="M346" s="109"/>
      <c r="N346" s="109"/>
      <c r="O346" s="110"/>
      <c r="Y346" s="6"/>
      <c r="Z346" s="48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</row>
    <row r="347" spans="2:47" s="107" customFormat="1" x14ac:dyDescent="0.25">
      <c r="B347" s="83"/>
      <c r="C347" s="83"/>
      <c r="D347" s="83"/>
      <c r="G347" s="47"/>
      <c r="H347" s="27"/>
      <c r="I347" s="296"/>
      <c r="K347" s="108"/>
      <c r="L347" s="108"/>
      <c r="M347" s="109"/>
      <c r="N347" s="109"/>
      <c r="O347" s="110"/>
      <c r="Y347" s="6"/>
      <c r="Z347" s="48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1"/>
    </row>
    <row r="348" spans="2:47" s="107" customFormat="1" x14ac:dyDescent="0.25">
      <c r="B348" s="83"/>
      <c r="C348" s="83"/>
      <c r="D348" s="83"/>
      <c r="G348" s="47"/>
      <c r="H348" s="27"/>
      <c r="I348" s="296"/>
      <c r="K348" s="108"/>
      <c r="L348" s="108"/>
      <c r="M348" s="109"/>
      <c r="N348" s="109"/>
      <c r="O348" s="110"/>
      <c r="Y348" s="6"/>
      <c r="Z348" s="48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</row>
    <row r="349" spans="2:47" s="107" customFormat="1" x14ac:dyDescent="0.25">
      <c r="B349" s="83"/>
      <c r="C349" s="83"/>
      <c r="D349" s="83"/>
      <c r="G349" s="47"/>
      <c r="H349" s="27"/>
      <c r="I349" s="296"/>
      <c r="K349" s="108"/>
      <c r="L349" s="108"/>
      <c r="M349" s="109"/>
      <c r="N349" s="109"/>
      <c r="O349" s="110"/>
      <c r="Y349" s="6"/>
      <c r="Z349" s="48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1"/>
    </row>
    <row r="350" spans="2:47" s="107" customFormat="1" x14ac:dyDescent="0.25">
      <c r="B350" s="83"/>
      <c r="C350" s="83"/>
      <c r="D350" s="83"/>
      <c r="G350" s="47"/>
      <c r="H350" s="27"/>
      <c r="I350" s="296"/>
      <c r="K350" s="108"/>
      <c r="L350" s="108"/>
      <c r="M350" s="109"/>
      <c r="N350" s="109"/>
      <c r="O350" s="110"/>
      <c r="Y350" s="6"/>
      <c r="Z350" s="48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</row>
    <row r="351" spans="2:47" s="107" customFormat="1" x14ac:dyDescent="0.25">
      <c r="B351" s="83"/>
      <c r="C351" s="83"/>
      <c r="D351" s="83"/>
      <c r="G351" s="47"/>
      <c r="H351" s="27"/>
      <c r="I351" s="296"/>
      <c r="K351" s="108"/>
      <c r="L351" s="108"/>
      <c r="M351" s="109"/>
      <c r="N351" s="109"/>
      <c r="O351" s="110"/>
      <c r="Y351" s="6"/>
      <c r="Z351" s="48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</row>
    <row r="352" spans="2:47" s="107" customFormat="1" x14ac:dyDescent="0.25">
      <c r="B352" s="83"/>
      <c r="C352" s="83"/>
      <c r="D352" s="83"/>
      <c r="G352" s="47"/>
      <c r="H352" s="27"/>
      <c r="I352" s="296"/>
      <c r="K352" s="108"/>
      <c r="L352" s="108"/>
      <c r="M352" s="109"/>
      <c r="N352" s="109"/>
      <c r="O352" s="110"/>
      <c r="Y352" s="6"/>
      <c r="Z352" s="48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1"/>
    </row>
    <row r="353" spans="2:47" s="107" customFormat="1" x14ac:dyDescent="0.25">
      <c r="B353" s="83"/>
      <c r="C353" s="83"/>
      <c r="D353" s="83"/>
      <c r="G353" s="47"/>
      <c r="H353" s="27"/>
      <c r="I353" s="296"/>
      <c r="K353" s="108"/>
      <c r="L353" s="108"/>
      <c r="M353" s="109"/>
      <c r="N353" s="109"/>
      <c r="O353" s="110"/>
      <c r="Y353" s="6"/>
      <c r="Z353" s="48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1"/>
    </row>
    <row r="354" spans="2:47" s="107" customFormat="1" x14ac:dyDescent="0.25">
      <c r="B354" s="83"/>
      <c r="C354" s="83"/>
      <c r="D354" s="83"/>
      <c r="G354" s="47"/>
      <c r="H354" s="27"/>
      <c r="I354" s="296"/>
      <c r="K354" s="108"/>
      <c r="L354" s="108"/>
      <c r="M354" s="109"/>
      <c r="N354" s="109"/>
      <c r="O354" s="110"/>
      <c r="Y354" s="6"/>
      <c r="Z354" s="48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</row>
    <row r="355" spans="2:47" s="107" customFormat="1" x14ac:dyDescent="0.25">
      <c r="B355" s="83"/>
      <c r="C355" s="83"/>
      <c r="D355" s="83"/>
      <c r="G355" s="47"/>
      <c r="H355" s="27"/>
      <c r="I355" s="296"/>
      <c r="K355" s="108"/>
      <c r="L355" s="108"/>
      <c r="M355" s="109"/>
      <c r="N355" s="109"/>
      <c r="O355" s="110"/>
      <c r="Y355" s="6"/>
      <c r="Z355" s="48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</row>
    <row r="356" spans="2:47" s="107" customFormat="1" x14ac:dyDescent="0.25">
      <c r="B356" s="83"/>
      <c r="C356" s="83"/>
      <c r="D356" s="83"/>
      <c r="G356" s="47"/>
      <c r="H356" s="27"/>
      <c r="I356" s="296"/>
      <c r="K356" s="108"/>
      <c r="L356" s="108"/>
      <c r="M356" s="109"/>
      <c r="N356" s="109"/>
      <c r="O356" s="110"/>
      <c r="Y356" s="6"/>
      <c r="Z356" s="48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</row>
    <row r="357" spans="2:47" s="107" customFormat="1" x14ac:dyDescent="0.25">
      <c r="B357" s="83"/>
      <c r="C357" s="83"/>
      <c r="D357" s="83"/>
      <c r="G357" s="47"/>
      <c r="H357" s="27"/>
      <c r="I357" s="296"/>
      <c r="K357" s="108"/>
      <c r="L357" s="108"/>
      <c r="M357" s="109"/>
      <c r="N357" s="109"/>
      <c r="O357" s="110"/>
      <c r="Y357" s="6"/>
      <c r="Z357" s="48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1"/>
    </row>
    <row r="358" spans="2:47" s="107" customFormat="1" x14ac:dyDescent="0.25">
      <c r="B358" s="83"/>
      <c r="C358" s="83"/>
      <c r="D358" s="83"/>
      <c r="G358" s="47"/>
      <c r="H358" s="27"/>
      <c r="I358" s="296"/>
      <c r="K358" s="108"/>
      <c r="L358" s="108"/>
      <c r="M358" s="109"/>
      <c r="N358" s="109"/>
      <c r="O358" s="110"/>
      <c r="Y358" s="6"/>
      <c r="Z358" s="48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1"/>
    </row>
    <row r="359" spans="2:47" s="107" customFormat="1" x14ac:dyDescent="0.25">
      <c r="B359" s="83"/>
      <c r="C359" s="83"/>
      <c r="D359" s="83"/>
      <c r="G359" s="47"/>
      <c r="H359" s="27"/>
      <c r="I359" s="296"/>
      <c r="K359" s="108"/>
      <c r="L359" s="108"/>
      <c r="M359" s="109"/>
      <c r="N359" s="109"/>
      <c r="O359" s="110"/>
      <c r="Y359" s="6"/>
      <c r="Z359" s="48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1"/>
    </row>
    <row r="360" spans="2:47" s="107" customFormat="1" x14ac:dyDescent="0.25">
      <c r="B360" s="83"/>
      <c r="C360" s="83"/>
      <c r="D360" s="83"/>
      <c r="G360" s="47"/>
      <c r="H360" s="27"/>
      <c r="I360" s="296"/>
      <c r="K360" s="108"/>
      <c r="L360" s="108"/>
      <c r="M360" s="109"/>
      <c r="N360" s="109"/>
      <c r="O360" s="110"/>
      <c r="Y360" s="6"/>
      <c r="Z360" s="48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</row>
    <row r="361" spans="2:47" s="107" customFormat="1" x14ac:dyDescent="0.25">
      <c r="B361" s="83"/>
      <c r="C361" s="83"/>
      <c r="D361" s="83"/>
      <c r="G361" s="47"/>
      <c r="H361" s="27"/>
      <c r="I361" s="296"/>
      <c r="K361" s="108"/>
      <c r="L361" s="108"/>
      <c r="M361" s="109"/>
      <c r="N361" s="109"/>
      <c r="O361" s="110"/>
      <c r="Y361" s="6"/>
      <c r="Z361" s="48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</row>
    <row r="362" spans="2:47" s="107" customFormat="1" x14ac:dyDescent="0.25">
      <c r="B362" s="83"/>
      <c r="C362" s="83"/>
      <c r="D362" s="83"/>
      <c r="G362" s="47"/>
      <c r="H362" s="27"/>
      <c r="I362" s="296"/>
      <c r="K362" s="108"/>
      <c r="L362" s="108"/>
      <c r="M362" s="109"/>
      <c r="N362" s="109"/>
      <c r="O362" s="110"/>
      <c r="Y362" s="6"/>
      <c r="Z362" s="48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1"/>
    </row>
    <row r="363" spans="2:47" s="107" customFormat="1" x14ac:dyDescent="0.25">
      <c r="B363" s="83"/>
      <c r="C363" s="83"/>
      <c r="D363" s="83"/>
      <c r="G363" s="47"/>
      <c r="H363" s="27"/>
      <c r="I363" s="296"/>
      <c r="K363" s="108"/>
      <c r="L363" s="108"/>
      <c r="M363" s="109"/>
      <c r="N363" s="109"/>
      <c r="O363" s="110"/>
      <c r="Y363" s="6"/>
      <c r="Z363" s="48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</row>
    <row r="364" spans="2:47" x14ac:dyDescent="0.25">
      <c r="G364" s="8"/>
    </row>
  </sheetData>
  <sheetProtection formatColumns="0" formatRows="0" insertColumns="0"/>
  <mergeCells count="418">
    <mergeCell ref="AB105:AC105"/>
    <mergeCell ref="S74:Y74"/>
    <mergeCell ref="S76:Y76"/>
    <mergeCell ref="S77:Y77"/>
    <mergeCell ref="S96:Y96"/>
    <mergeCell ref="S142:Y142"/>
    <mergeCell ref="S145:Y145"/>
    <mergeCell ref="S86:Y86"/>
    <mergeCell ref="C35:D35"/>
    <mergeCell ref="S35:Y35"/>
    <mergeCell ref="E36:E38"/>
    <mergeCell ref="H36:H38"/>
    <mergeCell ref="S36:Y36"/>
    <mergeCell ref="S37:Y37"/>
    <mergeCell ref="H237:H238"/>
    <mergeCell ref="S38:Y38"/>
    <mergeCell ref="E237:E238"/>
    <mergeCell ref="C47:D47"/>
    <mergeCell ref="S47:Y47"/>
    <mergeCell ref="E48:E53"/>
    <mergeCell ref="H48:H53"/>
    <mergeCell ref="S48:Y48"/>
    <mergeCell ref="S49:Y49"/>
    <mergeCell ref="S50:Y50"/>
    <mergeCell ref="S53:Y53"/>
    <mergeCell ref="S238:Y238"/>
    <mergeCell ref="S237:Y237"/>
    <mergeCell ref="E66:E68"/>
    <mergeCell ref="E62:E64"/>
    <mergeCell ref="C65:D65"/>
    <mergeCell ref="C69:D69"/>
    <mergeCell ref="C70:D70"/>
    <mergeCell ref="E40:E46"/>
    <mergeCell ref="H40:H46"/>
    <mergeCell ref="S40:Y40"/>
    <mergeCell ref="S41:Y41"/>
    <mergeCell ref="S42:Y42"/>
    <mergeCell ref="S43:Y43"/>
    <mergeCell ref="S44:Y44"/>
    <mergeCell ref="S46:Y46"/>
    <mergeCell ref="Q12:Q239"/>
    <mergeCell ref="E33:E34"/>
    <mergeCell ref="H33:H34"/>
    <mergeCell ref="S33:Y33"/>
    <mergeCell ref="S34:Y34"/>
    <mergeCell ref="S106:Y106"/>
    <mergeCell ref="S107:Y107"/>
    <mergeCell ref="S195:Y195"/>
    <mergeCell ref="S196:Y196"/>
    <mergeCell ref="S197:Y197"/>
    <mergeCell ref="S51:Y51"/>
    <mergeCell ref="S52:Y52"/>
    <mergeCell ref="S45:Y45"/>
    <mergeCell ref="S173:Y173"/>
    <mergeCell ref="S194:Y194"/>
    <mergeCell ref="S144:Y144"/>
    <mergeCell ref="C16:D16"/>
    <mergeCell ref="S16:Y16"/>
    <mergeCell ref="C32:D32"/>
    <mergeCell ref="S32:Y32"/>
    <mergeCell ref="C39:D39"/>
    <mergeCell ref="S39:Y39"/>
    <mergeCell ref="S59:Y59"/>
    <mergeCell ref="S62:Y62"/>
    <mergeCell ref="S63:Y63"/>
    <mergeCell ref="N12:N53"/>
    <mergeCell ref="M54:M77"/>
    <mergeCell ref="N54:N77"/>
    <mergeCell ref="E13:E15"/>
    <mergeCell ref="H13:H15"/>
    <mergeCell ref="E22:E31"/>
    <mergeCell ref="H22:H31"/>
    <mergeCell ref="S22:Y22"/>
    <mergeCell ref="S23:Y23"/>
    <mergeCell ref="S24:Y24"/>
    <mergeCell ref="S25:Y25"/>
    <mergeCell ref="C61:D61"/>
    <mergeCell ref="S21:Y21"/>
    <mergeCell ref="S30:Y30"/>
    <mergeCell ref="S31:Y31"/>
    <mergeCell ref="H233:H235"/>
    <mergeCell ref="S257:Y257"/>
    <mergeCell ref="S241:Y241"/>
    <mergeCell ref="S242:Y242"/>
    <mergeCell ref="H252:H253"/>
    <mergeCell ref="S244:Y244"/>
    <mergeCell ref="S245:Y245"/>
    <mergeCell ref="E242:E250"/>
    <mergeCell ref="H242:H250"/>
    <mergeCell ref="O241:O263"/>
    <mergeCell ref="P241:P263"/>
    <mergeCell ref="N241:N263"/>
    <mergeCell ref="E261:E263"/>
    <mergeCell ref="H261:H263"/>
    <mergeCell ref="S251:Y251"/>
    <mergeCell ref="S253:Y253"/>
    <mergeCell ref="S263:Y263"/>
    <mergeCell ref="S243:Y243"/>
    <mergeCell ref="M241:M263"/>
    <mergeCell ref="S262:Y262"/>
    <mergeCell ref="S239:Y239"/>
    <mergeCell ref="C241:D241"/>
    <mergeCell ref="C251:D251"/>
    <mergeCell ref="C254:D254"/>
    <mergeCell ref="S254:Y254"/>
    <mergeCell ref="S255:Y255"/>
    <mergeCell ref="S260:Y260"/>
    <mergeCell ref="S261:Y261"/>
    <mergeCell ref="S250:Y250"/>
    <mergeCell ref="S249:Y249"/>
    <mergeCell ref="S259:Y259"/>
    <mergeCell ref="S256:Y256"/>
    <mergeCell ref="E252:E253"/>
    <mergeCell ref="S258:Y258"/>
    <mergeCell ref="S248:Y248"/>
    <mergeCell ref="C260:D260"/>
    <mergeCell ref="E255:E259"/>
    <mergeCell ref="H255:H259"/>
    <mergeCell ref="S246:Y246"/>
    <mergeCell ref="S247:Y247"/>
    <mergeCell ref="P192:P239"/>
    <mergeCell ref="S193:Y193"/>
    <mergeCell ref="S198:Y198"/>
    <mergeCell ref="P98:P191"/>
    <mergeCell ref="S252:Y252"/>
    <mergeCell ref="S228:Y228"/>
    <mergeCell ref="S229:Y229"/>
    <mergeCell ref="S230:Y230"/>
    <mergeCell ref="S231:Y231"/>
    <mergeCell ref="S232:Y232"/>
    <mergeCell ref="S233:Y233"/>
    <mergeCell ref="S104:Y104"/>
    <mergeCell ref="S98:Y98"/>
    <mergeCell ref="S163:Y163"/>
    <mergeCell ref="S164:Y164"/>
    <mergeCell ref="S154:Y154"/>
    <mergeCell ref="S155:Y155"/>
    <mergeCell ref="S156:Y156"/>
    <mergeCell ref="S149:Y149"/>
    <mergeCell ref="S147:Y147"/>
    <mergeCell ref="S102:Y102"/>
    <mergeCell ref="S100:Y100"/>
    <mergeCell ref="S109:Y109"/>
    <mergeCell ref="S101:Y101"/>
    <mergeCell ref="B2:C2"/>
    <mergeCell ref="S227:Y227"/>
    <mergeCell ref="S71:Y71"/>
    <mergeCell ref="S72:Y72"/>
    <mergeCell ref="S73:Y73"/>
    <mergeCell ref="S75:Y75"/>
    <mergeCell ref="S83:Y83"/>
    <mergeCell ref="S88:Y88"/>
    <mergeCell ref="P10:P11"/>
    <mergeCell ref="H10:H11"/>
    <mergeCell ref="I10:J10"/>
    <mergeCell ref="S60:Y60"/>
    <mergeCell ref="S78:Y78"/>
    <mergeCell ref="S79:Y79"/>
    <mergeCell ref="S80:Y80"/>
    <mergeCell ref="S81:Y81"/>
    <mergeCell ref="D2:F2"/>
    <mergeCell ref="D3:F3"/>
    <mergeCell ref="S226:Y226"/>
    <mergeCell ref="S133:Y133"/>
    <mergeCell ref="S152:Y152"/>
    <mergeCell ref="S157:Y157"/>
    <mergeCell ref="S169:Y169"/>
    <mergeCell ref="S150:Y150"/>
    <mergeCell ref="B3:C3"/>
    <mergeCell ref="E55:E59"/>
    <mergeCell ref="B4:C4"/>
    <mergeCell ref="S56:Y56"/>
    <mergeCell ref="H166:H174"/>
    <mergeCell ref="E181:E191"/>
    <mergeCell ref="H181:H191"/>
    <mergeCell ref="E166:E174"/>
    <mergeCell ref="H160:H164"/>
    <mergeCell ref="E160:E164"/>
    <mergeCell ref="E139:E143"/>
    <mergeCell ref="E117:E122"/>
    <mergeCell ref="E109:E115"/>
    <mergeCell ref="S188:Y188"/>
    <mergeCell ref="S189:Y189"/>
    <mergeCell ref="S191:Y191"/>
    <mergeCell ref="E80:E89"/>
    <mergeCell ref="H99:H104"/>
    <mergeCell ref="C98:D98"/>
    <mergeCell ref="C105:D105"/>
    <mergeCell ref="S91:Y91"/>
    <mergeCell ref="C60:D60"/>
    <mergeCell ref="E106:E107"/>
    <mergeCell ref="H106:H107"/>
    <mergeCell ref="E10:G10"/>
    <mergeCell ref="E71:E77"/>
    <mergeCell ref="L10:L11"/>
    <mergeCell ref="S99:Y99"/>
    <mergeCell ref="E154:E158"/>
    <mergeCell ref="C108:D108"/>
    <mergeCell ref="D4:F4"/>
    <mergeCell ref="S61:Y61"/>
    <mergeCell ref="Q10:Q11"/>
    <mergeCell ref="S10:Y10"/>
    <mergeCell ref="S11:Y11"/>
    <mergeCell ref="H62:H64"/>
    <mergeCell ref="M78:M97"/>
    <mergeCell ref="S94:Y94"/>
    <mergeCell ref="S95:Y95"/>
    <mergeCell ref="S97:Y97"/>
    <mergeCell ref="S87:Y87"/>
    <mergeCell ref="S55:Y55"/>
    <mergeCell ref="N78:N97"/>
    <mergeCell ref="S134:Y134"/>
    <mergeCell ref="S84:Y84"/>
    <mergeCell ref="S85:Y85"/>
    <mergeCell ref="D6:F6"/>
    <mergeCell ref="B6:C6"/>
    <mergeCell ref="K10:K11"/>
    <mergeCell ref="M10:N10"/>
    <mergeCell ref="B8:Y8"/>
    <mergeCell ref="H55:H59"/>
    <mergeCell ref="B10:B11"/>
    <mergeCell ref="C10:C11"/>
    <mergeCell ref="D10:D11"/>
    <mergeCell ref="C54:D54"/>
    <mergeCell ref="S57:Y57"/>
    <mergeCell ref="C12:D12"/>
    <mergeCell ref="M12:M53"/>
    <mergeCell ref="S26:Y26"/>
    <mergeCell ref="S27:Y27"/>
    <mergeCell ref="S28:Y28"/>
    <mergeCell ref="S29:Y29"/>
    <mergeCell ref="E17:E20"/>
    <mergeCell ref="H17:H20"/>
    <mergeCell ref="S17:Y17"/>
    <mergeCell ref="S18:Y18"/>
    <mergeCell ref="S19:Y19"/>
    <mergeCell ref="S20:Y20"/>
    <mergeCell ref="C21:D21"/>
    <mergeCell ref="S13:Y13"/>
    <mergeCell ref="S14:Y14"/>
    <mergeCell ref="H109:H115"/>
    <mergeCell ref="C78:D78"/>
    <mergeCell ref="C79:D79"/>
    <mergeCell ref="C90:D90"/>
    <mergeCell ref="E99:E104"/>
    <mergeCell ref="E91:E97"/>
    <mergeCell ref="H91:H97"/>
    <mergeCell ref="H71:H77"/>
    <mergeCell ref="H117:H122"/>
    <mergeCell ref="C116:D116"/>
    <mergeCell ref="H124:H137"/>
    <mergeCell ref="H139:H143"/>
    <mergeCell ref="E124:E137"/>
    <mergeCell ref="C175:D175"/>
    <mergeCell ref="C180:D180"/>
    <mergeCell ref="C192:D192"/>
    <mergeCell ref="C199:D199"/>
    <mergeCell ref="C165:D165"/>
    <mergeCell ref="C144:D144"/>
    <mergeCell ref="C138:D138"/>
    <mergeCell ref="E176:E179"/>
    <mergeCell ref="E146:E152"/>
    <mergeCell ref="H146:H152"/>
    <mergeCell ref="H154:H158"/>
    <mergeCell ref="C153:D153"/>
    <mergeCell ref="C123:D123"/>
    <mergeCell ref="C159:D159"/>
    <mergeCell ref="H176:H179"/>
    <mergeCell ref="E193:E198"/>
    <mergeCell ref="H193:H198"/>
    <mergeCell ref="W2:W3"/>
    <mergeCell ref="S68:Y68"/>
    <mergeCell ref="S69:Y69"/>
    <mergeCell ref="S70:Y70"/>
    <mergeCell ref="P78:P97"/>
    <mergeCell ref="O78:O97"/>
    <mergeCell ref="S93:Y93"/>
    <mergeCell ref="O10:O11"/>
    <mergeCell ref="S54:Y54"/>
    <mergeCell ref="W6:Y6"/>
    <mergeCell ref="S66:Y66"/>
    <mergeCell ref="S67:Y67"/>
    <mergeCell ref="O54:O77"/>
    <mergeCell ref="P54:P77"/>
    <mergeCell ref="S65:Y65"/>
    <mergeCell ref="O12:O53"/>
    <mergeCell ref="P12:P53"/>
    <mergeCell ref="S12:Y12"/>
    <mergeCell ref="S82:Y82"/>
    <mergeCell ref="N98:N191"/>
    <mergeCell ref="S177:Y177"/>
    <mergeCell ref="S136:Y136"/>
    <mergeCell ref="S117:Y117"/>
    <mergeCell ref="S132:Y132"/>
    <mergeCell ref="S143:Y143"/>
    <mergeCell ref="S121:Y121"/>
    <mergeCell ref="S123:Y123"/>
    <mergeCell ref="S122:Y122"/>
    <mergeCell ref="S127:Y127"/>
    <mergeCell ref="S131:Y131"/>
    <mergeCell ref="S135:Y135"/>
    <mergeCell ref="S137:Y137"/>
    <mergeCell ref="S140:Y140"/>
    <mergeCell ref="S130:Y130"/>
    <mergeCell ref="S126:Y126"/>
    <mergeCell ref="S162:Y162"/>
    <mergeCell ref="S112:Y112"/>
    <mergeCell ref="S110:Y110"/>
    <mergeCell ref="S182:Y182"/>
    <mergeCell ref="S158:Y158"/>
    <mergeCell ref="S165:Y165"/>
    <mergeCell ref="S166:Y166"/>
    <mergeCell ref="S176:Y176"/>
    <mergeCell ref="S225:Y225"/>
    <mergeCell ref="S215:Y215"/>
    <mergeCell ref="S222:Y222"/>
    <mergeCell ref="S223:Y223"/>
    <mergeCell ref="S185:Y185"/>
    <mergeCell ref="S15:Y15"/>
    <mergeCell ref="S58:Y58"/>
    <mergeCell ref="S113:Y113"/>
    <mergeCell ref="S114:Y114"/>
    <mergeCell ref="S103:Y103"/>
    <mergeCell ref="S186:Y186"/>
    <mergeCell ref="S187:Y187"/>
    <mergeCell ref="S221:Y221"/>
    <mergeCell ref="S217:Y217"/>
    <mergeCell ref="S218:Y218"/>
    <mergeCell ref="S219:Y219"/>
    <mergeCell ref="S89:Y89"/>
    <mergeCell ref="S90:Y90"/>
    <mergeCell ref="S92:Y92"/>
    <mergeCell ref="S64:Y64"/>
    <mergeCell ref="S116:Y116"/>
    <mergeCell ref="S181:Y181"/>
    <mergeCell ref="S224:Y224"/>
    <mergeCell ref="S190:Y190"/>
    <mergeCell ref="S183:Y183"/>
    <mergeCell ref="S184:Y184"/>
    <mergeCell ref="S178:Y178"/>
    <mergeCell ref="S174:Y174"/>
    <mergeCell ref="S180:Y180"/>
    <mergeCell ref="S199:Y199"/>
    <mergeCell ref="S208:Y208"/>
    <mergeCell ref="S192:Y192"/>
    <mergeCell ref="S216:Y216"/>
    <mergeCell ref="C239:D239"/>
    <mergeCell ref="C208:D208"/>
    <mergeCell ref="O98:O191"/>
    <mergeCell ref="S128:Y128"/>
    <mergeCell ref="S129:Y129"/>
    <mergeCell ref="S125:Y125"/>
    <mergeCell ref="S138:Y138"/>
    <mergeCell ref="S153:Y153"/>
    <mergeCell ref="S146:Y146"/>
    <mergeCell ref="S139:Y139"/>
    <mergeCell ref="S118:Y118"/>
    <mergeCell ref="S119:Y119"/>
    <mergeCell ref="S120:Y120"/>
    <mergeCell ref="S108:Y108"/>
    <mergeCell ref="S115:Y115"/>
    <mergeCell ref="S111:Y111"/>
    <mergeCell ref="S105:Y105"/>
    <mergeCell ref="S204:Y204"/>
    <mergeCell ref="S205:Y205"/>
    <mergeCell ref="S236:Y236"/>
    <mergeCell ref="S170:Y170"/>
    <mergeCell ref="S171:Y171"/>
    <mergeCell ref="S172:Y172"/>
    <mergeCell ref="S179:Y179"/>
    <mergeCell ref="H66:H68"/>
    <mergeCell ref="H80:H89"/>
    <mergeCell ref="S214:Y214"/>
    <mergeCell ref="S220:Y220"/>
    <mergeCell ref="S234:Y234"/>
    <mergeCell ref="C215:D215"/>
    <mergeCell ref="O192:O239"/>
    <mergeCell ref="N192:N239"/>
    <mergeCell ref="M192:M239"/>
    <mergeCell ref="S206:Y206"/>
    <mergeCell ref="S207:Y207"/>
    <mergeCell ref="S209:Y209"/>
    <mergeCell ref="S210:Y210"/>
    <mergeCell ref="S211:Y211"/>
    <mergeCell ref="S212:Y212"/>
    <mergeCell ref="S235:Y235"/>
    <mergeCell ref="S213:Y213"/>
    <mergeCell ref="E233:E235"/>
    <mergeCell ref="H227:H231"/>
    <mergeCell ref="E227:E231"/>
    <mergeCell ref="H209:H214"/>
    <mergeCell ref="E209:E214"/>
    <mergeCell ref="E216:E225"/>
    <mergeCell ref="H216:H225"/>
    <mergeCell ref="M98:M191"/>
    <mergeCell ref="S167:Y167"/>
    <mergeCell ref="C236:D236"/>
    <mergeCell ref="C226:D226"/>
    <mergeCell ref="C232:D232"/>
    <mergeCell ref="G6:U6"/>
    <mergeCell ref="H2:I2"/>
    <mergeCell ref="H3:I3"/>
    <mergeCell ref="H4:I4"/>
    <mergeCell ref="S200:Y200"/>
    <mergeCell ref="S201:Y201"/>
    <mergeCell ref="S202:Y202"/>
    <mergeCell ref="S203:Y203"/>
    <mergeCell ref="E200:E207"/>
    <mergeCell ref="H200:H207"/>
    <mergeCell ref="S161:Y161"/>
    <mergeCell ref="S175:Y175"/>
    <mergeCell ref="S151:Y151"/>
    <mergeCell ref="S168:Y168"/>
    <mergeCell ref="S124:Y124"/>
    <mergeCell ref="S159:Y159"/>
    <mergeCell ref="S141:Y141"/>
    <mergeCell ref="S160:Y160"/>
    <mergeCell ref="S148:Y148"/>
  </mergeCells>
  <conditionalFormatting sqref="E144">
    <cfRule type="cellIs" dxfId="11" priority="1" operator="greaterThanOrEqual">
      <formula>10</formula>
    </cfRule>
  </conditionalFormatting>
  <dataValidations count="2">
    <dataValidation type="decimal" allowBlank="1" showInputMessage="1" showErrorMessage="1" sqref="E239 E236" xr:uid="{00000000-0002-0000-0100-000000000000}">
      <formula1>0</formula1>
      <formula2>100</formula2>
    </dataValidation>
    <dataValidation type="decimal" allowBlank="1" showInputMessage="1" showErrorMessage="1" sqref="F13:F263" xr:uid="{00000000-0002-0000-0100-000002000000}">
      <formula1>0</formula1>
      <formula2>G13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portrait" r:id="rId1"/>
  <headerFooter>
    <oddFooter>&amp;L&amp;"Arial,Standard"&amp;10&amp;D&amp;C&amp;"Arial,Standard"&amp;10&amp;P&amp;R&amp;"Arial,Standard"&amp;10Copyright DGNB GmbH</oddFooter>
  </headerFooter>
  <rowBreaks count="4" manualBreakCount="4">
    <brk id="107" max="28" man="1"/>
    <brk id="164" max="28" man="1"/>
    <brk id="225" max="28" man="1"/>
    <brk id="239" max="2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0"/>
  <sheetViews>
    <sheetView showGridLines="0" topLeftCell="A16" zoomScale="90" zoomScaleNormal="90" workbookViewId="0">
      <selection activeCell="C36" sqref="C36"/>
    </sheetView>
  </sheetViews>
  <sheetFormatPr defaultColWidth="9.140625" defaultRowHeight="14.25" x14ac:dyDescent="0.2"/>
  <cols>
    <col min="1" max="1" width="33.85546875" style="300" customWidth="1"/>
    <col min="2" max="2" width="18.7109375" style="300" customWidth="1"/>
    <col min="3" max="4" width="22.140625" style="300" customWidth="1"/>
    <col min="5" max="5" width="19.85546875" style="300" customWidth="1"/>
    <col min="6" max="6" width="15.28515625" style="300" customWidth="1"/>
    <col min="7" max="7" width="9.85546875" style="300" customWidth="1"/>
    <col min="8" max="8" width="2.5703125" style="300" customWidth="1"/>
    <col min="9" max="9" width="5.42578125" style="300" customWidth="1"/>
    <col min="10" max="10" width="7.7109375" style="300" hidden="1" customWidth="1"/>
    <col min="11" max="11" width="6.7109375" style="300" customWidth="1"/>
    <col min="12" max="12" width="9.140625" style="300"/>
    <col min="13" max="13" width="12" style="300" bestFit="1" customWidth="1"/>
    <col min="14" max="14" width="12" style="300" customWidth="1"/>
    <col min="15" max="16384" width="9.140625" style="300"/>
  </cols>
  <sheetData>
    <row r="1" spans="1:17" ht="30" x14ac:dyDescent="0.4">
      <c r="A1" s="299" t="s">
        <v>394</v>
      </c>
      <c r="B1" s="299"/>
      <c r="C1" s="299"/>
    </row>
    <row r="2" spans="1:17" ht="15" thickBot="1" x14ac:dyDescent="0.25"/>
    <row r="3" spans="1:17" s="302" customFormat="1" ht="21" customHeight="1" x14ac:dyDescent="0.25">
      <c r="A3" s="391"/>
      <c r="B3" s="392" t="s">
        <v>395</v>
      </c>
      <c r="C3" s="392" t="s">
        <v>395</v>
      </c>
      <c r="D3" s="392" t="s">
        <v>396</v>
      </c>
      <c r="E3" s="393" t="s">
        <v>397</v>
      </c>
      <c r="F3" s="424" t="s">
        <v>398</v>
      </c>
    </row>
    <row r="4" spans="1:17" s="302" customFormat="1" ht="16.5" x14ac:dyDescent="0.25">
      <c r="A4" s="394" t="s">
        <v>443</v>
      </c>
      <c r="B4" s="304" t="s">
        <v>525</v>
      </c>
      <c r="C4" s="304" t="s">
        <v>400</v>
      </c>
      <c r="D4" s="304" t="s">
        <v>400</v>
      </c>
      <c r="E4" s="421" t="s">
        <v>401</v>
      </c>
      <c r="F4" s="425" t="s">
        <v>402</v>
      </c>
    </row>
    <row r="5" spans="1:17" ht="15" customHeight="1" x14ac:dyDescent="0.2">
      <c r="A5" s="333" t="s">
        <v>456</v>
      </c>
      <c r="B5" s="466">
        <f>SUM(D14:D16)/1000000</f>
        <v>488.25</v>
      </c>
      <c r="C5" s="325">
        <f>SUM(D14:D16)/B24</f>
        <v>34875</v>
      </c>
      <c r="D5" s="326">
        <f>SUMPRODUCT(B$24:B$29,C$24:C$29)/B$24</f>
        <v>35298.214285714283</v>
      </c>
      <c r="E5" s="422">
        <f>(C5-D5)/D5</f>
        <v>-1.1989679769312403E-2</v>
      </c>
      <c r="F5" s="627">
        <f>J23</f>
        <v>58.442874792576575</v>
      </c>
      <c r="L5" s="306"/>
    </row>
    <row r="6" spans="1:17" ht="15" customHeight="1" x14ac:dyDescent="0.2">
      <c r="A6" s="333" t="s">
        <v>414</v>
      </c>
      <c r="B6" s="466">
        <f>D17/1000000</f>
        <v>21</v>
      </c>
      <c r="C6" s="325">
        <f>D17/B24</f>
        <v>1500</v>
      </c>
      <c r="D6" s="326">
        <f>E47/B24</f>
        <v>2412.7639772385701</v>
      </c>
      <c r="E6" s="422">
        <f>(C6-D6)/D6</f>
        <v>-0.37830636806971751</v>
      </c>
      <c r="F6" s="628"/>
      <c r="L6" s="306"/>
    </row>
    <row r="7" spans="1:17" ht="15" customHeight="1" x14ac:dyDescent="0.2">
      <c r="A7" s="333" t="s">
        <v>417</v>
      </c>
      <c r="B7" s="466">
        <f>D18/1000000</f>
        <v>110</v>
      </c>
      <c r="C7" s="325">
        <f>D18/B24</f>
        <v>7857.1428571428569</v>
      </c>
      <c r="D7" s="326">
        <f>SUMPRODUCT(B$24:B$29,D$24:D$29)/B$24</f>
        <v>10600</v>
      </c>
      <c r="E7" s="422">
        <f>(C7-D7)/D7</f>
        <v>-0.2587601078167116</v>
      </c>
      <c r="F7" s="628"/>
      <c r="L7" s="306"/>
    </row>
    <row r="8" spans="1:17" ht="15.75" thickBot="1" x14ac:dyDescent="0.3">
      <c r="A8" s="337" t="s">
        <v>419</v>
      </c>
      <c r="B8" s="467">
        <f>D19/1000000</f>
        <v>619.25</v>
      </c>
      <c r="C8" s="395">
        <f>D19/B24</f>
        <v>44232.142857142855</v>
      </c>
      <c r="D8" s="396">
        <f>SUM(D5:D7)</f>
        <v>48310.978262952849</v>
      </c>
      <c r="E8" s="423">
        <f>(C8-D8)/D8</f>
        <v>-8.442874792576574E-2</v>
      </c>
      <c r="F8" s="629"/>
      <c r="L8" s="306"/>
    </row>
    <row r="9" spans="1:17" ht="15" x14ac:dyDescent="0.2">
      <c r="A9" s="314"/>
      <c r="B9" s="315"/>
      <c r="C9" s="316"/>
      <c r="D9" s="305"/>
      <c r="F9" s="303"/>
      <c r="M9" s="306"/>
    </row>
    <row r="10" spans="1:17" x14ac:dyDescent="0.2">
      <c r="F10" s="317"/>
      <c r="M10" s="306"/>
    </row>
    <row r="11" spans="1:17" ht="21" thickBot="1" x14ac:dyDescent="0.35">
      <c r="A11" s="330" t="s">
        <v>458</v>
      </c>
      <c r="J11" s="302"/>
      <c r="K11" s="302"/>
      <c r="M11" s="306"/>
    </row>
    <row r="12" spans="1:17" ht="19.5" customHeight="1" x14ac:dyDescent="0.2">
      <c r="A12" s="331" t="s">
        <v>408</v>
      </c>
      <c r="B12" s="332" t="s">
        <v>443</v>
      </c>
      <c r="C12" s="373" t="s">
        <v>409</v>
      </c>
      <c r="D12" s="374" t="s">
        <v>504</v>
      </c>
      <c r="F12" s="633" t="s">
        <v>399</v>
      </c>
      <c r="G12" s="634"/>
      <c r="H12" s="634"/>
      <c r="I12" s="635"/>
      <c r="J12" s="302" t="s">
        <v>402</v>
      </c>
      <c r="K12" s="302"/>
      <c r="M12" s="306"/>
    </row>
    <row r="13" spans="1:17" ht="18" customHeight="1" x14ac:dyDescent="0.2">
      <c r="A13" s="372"/>
      <c r="B13" s="375" t="s">
        <v>526</v>
      </c>
      <c r="C13" s="376"/>
      <c r="D13" s="377" t="s">
        <v>525</v>
      </c>
      <c r="F13" s="403"/>
      <c r="G13" s="318" t="s">
        <v>403</v>
      </c>
      <c r="H13" s="318"/>
      <c r="I13" s="404" t="s">
        <v>402</v>
      </c>
      <c r="J13" s="306" t="str">
        <f t="shared" ref="J13:J21" si="0">IF(AND($E$8&lt;=G14,$E$8&gt;G15),($E$8-G14)/(G15-G14)*10+I14,"")</f>
        <v/>
      </c>
      <c r="M13" s="306"/>
    </row>
    <row r="14" spans="1:17" ht="18" customHeight="1" x14ac:dyDescent="0.2">
      <c r="A14" s="333" t="s">
        <v>411</v>
      </c>
      <c r="B14" s="334">
        <v>280000000</v>
      </c>
      <c r="C14" s="335">
        <v>1.05</v>
      </c>
      <c r="D14" s="336">
        <f>C14*B14</f>
        <v>294000000</v>
      </c>
      <c r="F14" s="405" t="s">
        <v>404</v>
      </c>
      <c r="G14" s="406">
        <v>1</v>
      </c>
      <c r="H14" s="407" t="s">
        <v>405</v>
      </c>
      <c r="I14" s="408">
        <v>10</v>
      </c>
      <c r="J14" s="306" t="str">
        <f t="shared" si="0"/>
        <v/>
      </c>
      <c r="M14" s="306"/>
    </row>
    <row r="15" spans="1:17" ht="18" customHeight="1" x14ac:dyDescent="0.2">
      <c r="A15" s="333" t="s">
        <v>413</v>
      </c>
      <c r="B15" s="334">
        <v>25000000</v>
      </c>
      <c r="C15" s="335">
        <v>1.05</v>
      </c>
      <c r="D15" s="336">
        <f t="shared" ref="D15:D18" si="1">C15*B15</f>
        <v>26250000</v>
      </c>
      <c r="F15" s="409" t="s">
        <v>406</v>
      </c>
      <c r="G15" s="406">
        <v>0.75</v>
      </c>
      <c r="H15" s="407" t="s">
        <v>405</v>
      </c>
      <c r="I15" s="408">
        <v>20</v>
      </c>
      <c r="J15" s="306" t="str">
        <f t="shared" si="0"/>
        <v/>
      </c>
    </row>
    <row r="16" spans="1:17" ht="18" customHeight="1" x14ac:dyDescent="0.2">
      <c r="A16" s="333" t="s">
        <v>416</v>
      </c>
      <c r="B16" s="334">
        <v>160000000</v>
      </c>
      <c r="C16" s="335">
        <v>1.05</v>
      </c>
      <c r="D16" s="336">
        <f t="shared" si="1"/>
        <v>168000000</v>
      </c>
      <c r="F16" s="410" t="s">
        <v>407</v>
      </c>
      <c r="G16" s="406">
        <v>0.5</v>
      </c>
      <c r="H16" s="407" t="s">
        <v>405</v>
      </c>
      <c r="I16" s="408">
        <v>30</v>
      </c>
      <c r="J16" s="306" t="str">
        <f t="shared" si="0"/>
        <v/>
      </c>
      <c r="P16" s="308"/>
      <c r="Q16" s="308"/>
    </row>
    <row r="17" spans="1:19" s="302" customFormat="1" ht="18" customHeight="1" x14ac:dyDescent="0.2">
      <c r="A17" s="333" t="s">
        <v>414</v>
      </c>
      <c r="B17" s="334">
        <v>21000000</v>
      </c>
      <c r="C17" s="307">
        <v>1</v>
      </c>
      <c r="D17" s="336">
        <f t="shared" si="1"/>
        <v>21000000</v>
      </c>
      <c r="E17" s="300"/>
      <c r="F17" s="411" t="s">
        <v>410</v>
      </c>
      <c r="G17" s="406">
        <v>0.25</v>
      </c>
      <c r="H17" s="407" t="s">
        <v>405</v>
      </c>
      <c r="I17" s="408">
        <v>40</v>
      </c>
      <c r="J17" s="306">
        <f t="shared" si="0"/>
        <v>58.442874792576575</v>
      </c>
      <c r="K17" s="300"/>
      <c r="M17" s="300"/>
      <c r="N17" s="300"/>
      <c r="O17" s="300"/>
      <c r="P17" s="308"/>
      <c r="Q17" s="308"/>
    </row>
    <row r="18" spans="1:19" s="302" customFormat="1" ht="18" customHeight="1" x14ac:dyDescent="0.2">
      <c r="A18" s="333" t="s">
        <v>417</v>
      </c>
      <c r="B18" s="334">
        <v>110000000</v>
      </c>
      <c r="C18" s="307">
        <v>1</v>
      </c>
      <c r="D18" s="336">
        <f t="shared" si="1"/>
        <v>110000000</v>
      </c>
      <c r="E18" s="300"/>
      <c r="F18" s="412" t="s">
        <v>412</v>
      </c>
      <c r="G18" s="406">
        <v>0</v>
      </c>
      <c r="H18" s="407" t="s">
        <v>405</v>
      </c>
      <c r="I18" s="408">
        <v>50</v>
      </c>
      <c r="J18" s="306" t="str">
        <f t="shared" si="0"/>
        <v/>
      </c>
      <c r="K18" s="300"/>
      <c r="M18" s="300"/>
      <c r="N18" s="300"/>
      <c r="O18" s="300"/>
      <c r="P18" s="308"/>
      <c r="Q18" s="308"/>
    </row>
    <row r="19" spans="1:19" s="302" customFormat="1" ht="18" customHeight="1" thickBot="1" x14ac:dyDescent="0.3">
      <c r="A19" s="337" t="s">
        <v>419</v>
      </c>
      <c r="B19" s="338">
        <f>SUM(B14:B18)</f>
        <v>596000000</v>
      </c>
      <c r="C19" s="338"/>
      <c r="D19" s="339">
        <f t="shared" ref="D19" si="2">SUM(D14:D18)</f>
        <v>619250000</v>
      </c>
      <c r="F19" s="413" t="s">
        <v>415</v>
      </c>
      <c r="G19" s="406">
        <v>-0.1</v>
      </c>
      <c r="H19" s="407" t="s">
        <v>405</v>
      </c>
      <c r="I19" s="408">
        <v>60</v>
      </c>
      <c r="J19" s="306" t="str">
        <f t="shared" si="0"/>
        <v/>
      </c>
      <c r="K19" s="300"/>
      <c r="M19" s="300"/>
      <c r="N19" s="300"/>
      <c r="O19" s="300"/>
      <c r="P19" s="308"/>
      <c r="Q19" s="308"/>
    </row>
    <row r="20" spans="1:19" s="302" customFormat="1" ht="18" customHeight="1" thickBot="1" x14ac:dyDescent="0.3">
      <c r="A20" s="378"/>
      <c r="B20" s="379"/>
      <c r="C20" s="379"/>
      <c r="D20" s="379"/>
      <c r="F20" s="414" t="s">
        <v>418</v>
      </c>
      <c r="G20" s="406">
        <v>-0.2</v>
      </c>
      <c r="H20" s="407" t="s">
        <v>405</v>
      </c>
      <c r="I20" s="408">
        <v>70</v>
      </c>
      <c r="J20" s="306" t="str">
        <f t="shared" si="0"/>
        <v/>
      </c>
      <c r="K20" s="300"/>
      <c r="M20" s="300"/>
      <c r="N20" s="300"/>
      <c r="O20" s="300"/>
      <c r="P20" s="308"/>
      <c r="Q20" s="308"/>
    </row>
    <row r="21" spans="1:19" ht="18" customHeight="1" x14ac:dyDescent="0.25">
      <c r="A21" s="380" t="s">
        <v>423</v>
      </c>
      <c r="B21" s="381" t="s">
        <v>424</v>
      </c>
      <c r="C21" s="381" t="s">
        <v>425</v>
      </c>
      <c r="D21" s="382" t="s">
        <v>425</v>
      </c>
      <c r="E21" s="302"/>
      <c r="F21" s="415" t="s">
        <v>420</v>
      </c>
      <c r="G21" s="406">
        <v>-0.3</v>
      </c>
      <c r="H21" s="407" t="s">
        <v>405</v>
      </c>
      <c r="I21" s="408">
        <v>80</v>
      </c>
      <c r="J21" s="306" t="str">
        <f t="shared" si="0"/>
        <v/>
      </c>
      <c r="L21" s="302"/>
      <c r="P21" s="308"/>
      <c r="Q21" s="308"/>
    </row>
    <row r="22" spans="1:19" ht="18" customHeight="1" x14ac:dyDescent="0.25">
      <c r="A22" s="383"/>
      <c r="B22" s="309" t="s">
        <v>426</v>
      </c>
      <c r="C22" s="309" t="s">
        <v>459</v>
      </c>
      <c r="D22" s="384" t="s">
        <v>427</v>
      </c>
      <c r="E22" s="302"/>
      <c r="F22" s="416" t="s">
        <v>421</v>
      </c>
      <c r="G22" s="406">
        <v>-0.4</v>
      </c>
      <c r="H22" s="407" t="s">
        <v>405</v>
      </c>
      <c r="I22" s="408">
        <v>90</v>
      </c>
      <c r="J22" s="306" t="str">
        <f>IF($E$8&lt;=G23,I23,"")</f>
        <v/>
      </c>
      <c r="Q22" s="308"/>
      <c r="R22" s="308"/>
    </row>
    <row r="23" spans="1:19" ht="18" customHeight="1" thickBot="1" x14ac:dyDescent="0.25">
      <c r="A23" s="385" t="s">
        <v>428</v>
      </c>
      <c r="B23" s="310"/>
      <c r="C23" s="310"/>
      <c r="D23" s="386"/>
      <c r="E23" s="302"/>
      <c r="F23" s="417" t="s">
        <v>422</v>
      </c>
      <c r="G23" s="418">
        <v>-0.5</v>
      </c>
      <c r="H23" s="419" t="s">
        <v>405</v>
      </c>
      <c r="I23" s="420">
        <v>100</v>
      </c>
      <c r="J23" s="306">
        <f>SUM(J13:J22)</f>
        <v>58.442874792576575</v>
      </c>
      <c r="Q23" s="308"/>
      <c r="R23" s="308"/>
    </row>
    <row r="24" spans="1:19" ht="18" customHeight="1" x14ac:dyDescent="0.2">
      <c r="A24" s="333" t="s">
        <v>429</v>
      </c>
      <c r="B24" s="319">
        <v>14000</v>
      </c>
      <c r="C24" s="311">
        <v>33000</v>
      </c>
      <c r="D24" s="387">
        <v>10000</v>
      </c>
      <c r="R24" s="308"/>
      <c r="S24" s="308"/>
    </row>
    <row r="25" spans="1:19" ht="18" customHeight="1" x14ac:dyDescent="0.2">
      <c r="A25" s="333" t="s">
        <v>430</v>
      </c>
      <c r="B25" s="319">
        <v>1500</v>
      </c>
      <c r="C25" s="311">
        <v>16500</v>
      </c>
      <c r="D25" s="387"/>
      <c r="R25" s="308"/>
      <c r="S25" s="308"/>
    </row>
    <row r="26" spans="1:19" ht="18" customHeight="1" x14ac:dyDescent="0.2">
      <c r="A26" s="333" t="s">
        <v>431</v>
      </c>
      <c r="B26" s="319">
        <v>0</v>
      </c>
      <c r="C26" s="311">
        <v>16500</v>
      </c>
      <c r="D26" s="387"/>
      <c r="J26" s="302"/>
      <c r="K26" s="302"/>
      <c r="R26" s="308"/>
      <c r="S26" s="308"/>
    </row>
    <row r="27" spans="1:19" ht="18" customHeight="1" x14ac:dyDescent="0.2">
      <c r="A27" s="385" t="s">
        <v>432</v>
      </c>
      <c r="B27" s="310"/>
      <c r="C27" s="310"/>
      <c r="D27" s="386"/>
      <c r="J27" s="302"/>
      <c r="K27" s="302"/>
      <c r="R27" s="308"/>
      <c r="S27" s="308"/>
    </row>
    <row r="28" spans="1:19" ht="18" customHeight="1" x14ac:dyDescent="0.2">
      <c r="A28" s="333" t="s">
        <v>433</v>
      </c>
      <c r="B28" s="319">
        <v>2000</v>
      </c>
      <c r="C28" s="311">
        <v>1650</v>
      </c>
      <c r="D28" s="387">
        <v>1200</v>
      </c>
      <c r="R28" s="308"/>
      <c r="S28" s="308"/>
    </row>
    <row r="29" spans="1:19" ht="18" customHeight="1" thickBot="1" x14ac:dyDescent="0.25">
      <c r="A29" s="347" t="s">
        <v>434</v>
      </c>
      <c r="B29" s="388">
        <v>5000</v>
      </c>
      <c r="C29" s="389">
        <v>825</v>
      </c>
      <c r="D29" s="390">
        <v>1200</v>
      </c>
    </row>
    <row r="30" spans="1:19" ht="23.25" customHeight="1" x14ac:dyDescent="0.2"/>
    <row r="31" spans="1:19" ht="18.75" thickBot="1" x14ac:dyDescent="0.3">
      <c r="A31" s="329" t="s">
        <v>460</v>
      </c>
    </row>
    <row r="32" spans="1:19" ht="15.75" x14ac:dyDescent="0.25">
      <c r="A32" s="340"/>
      <c r="B32" s="341" t="s">
        <v>435</v>
      </c>
      <c r="C32" s="342" t="s">
        <v>436</v>
      </c>
    </row>
    <row r="33" spans="1:13" x14ac:dyDescent="0.2">
      <c r="A33" s="333" t="s">
        <v>437</v>
      </c>
      <c r="B33" s="307" t="s">
        <v>438</v>
      </c>
      <c r="C33" s="343">
        <v>14000</v>
      </c>
    </row>
    <row r="34" spans="1:13" ht="15" x14ac:dyDescent="0.25">
      <c r="A34" s="624" t="s">
        <v>440</v>
      </c>
      <c r="B34" s="625"/>
      <c r="C34" s="626"/>
    </row>
    <row r="35" spans="1:13" x14ac:dyDescent="0.2">
      <c r="A35" s="333" t="s">
        <v>444</v>
      </c>
      <c r="B35" s="307" t="s">
        <v>445</v>
      </c>
      <c r="C35" s="345">
        <v>20</v>
      </c>
    </row>
    <row r="36" spans="1:13" x14ac:dyDescent="0.2">
      <c r="A36" s="333" t="s">
        <v>447</v>
      </c>
      <c r="B36" s="307" t="s">
        <v>445</v>
      </c>
      <c r="C36" s="345">
        <v>10</v>
      </c>
    </row>
    <row r="37" spans="1:13" ht="15" x14ac:dyDescent="0.25">
      <c r="A37" s="344" t="s">
        <v>449</v>
      </c>
      <c r="B37" s="307"/>
      <c r="C37" s="346"/>
    </row>
    <row r="38" spans="1:13" x14ac:dyDescent="0.2">
      <c r="A38" s="333" t="s">
        <v>452</v>
      </c>
      <c r="B38" s="307" t="s">
        <v>445</v>
      </c>
      <c r="C38" s="345">
        <v>0</v>
      </c>
    </row>
    <row r="39" spans="1:13" ht="15" thickBot="1" x14ac:dyDescent="0.25">
      <c r="A39" s="347" t="s">
        <v>455</v>
      </c>
      <c r="B39" s="348" t="s">
        <v>445</v>
      </c>
      <c r="C39" s="349">
        <v>0</v>
      </c>
    </row>
    <row r="41" spans="1:13" ht="15.75" thickBot="1" x14ac:dyDescent="0.3">
      <c r="A41" s="312" t="s">
        <v>439</v>
      </c>
    </row>
    <row r="42" spans="1:13" ht="21" customHeight="1" x14ac:dyDescent="0.25">
      <c r="A42" s="397"/>
      <c r="B42" s="398" t="s">
        <v>435</v>
      </c>
      <c r="C42" s="398" t="s">
        <v>441</v>
      </c>
      <c r="D42" s="398" t="s">
        <v>442</v>
      </c>
      <c r="E42" s="471" t="s">
        <v>443</v>
      </c>
      <c r="J42" s="399" t="s">
        <v>527</v>
      </c>
    </row>
    <row r="43" spans="1:13" ht="16.5" x14ac:dyDescent="0.2">
      <c r="A43" s="400" t="s">
        <v>446</v>
      </c>
      <c r="B43" s="401" t="s">
        <v>457</v>
      </c>
      <c r="C43" s="328">
        <f>0.4*C33</f>
        <v>5600</v>
      </c>
      <c r="D43" s="327">
        <v>19.2</v>
      </c>
      <c r="E43" s="336">
        <f>J43*D43*C43</f>
        <v>4252217.6774640074</v>
      </c>
      <c r="J43" s="402">
        <v>39.548155482366141</v>
      </c>
      <c r="M43" s="470"/>
    </row>
    <row r="44" spans="1:13" ht="16.5" x14ac:dyDescent="0.2">
      <c r="A44" s="400" t="s">
        <v>448</v>
      </c>
      <c r="B44" s="401" t="s">
        <v>457</v>
      </c>
      <c r="C44" s="328">
        <f>C43</f>
        <v>5600</v>
      </c>
      <c r="D44" s="327">
        <v>29.6</v>
      </c>
      <c r="E44" s="336">
        <f>J44*D44*C44</f>
        <v>13912035.708172694</v>
      </c>
      <c r="J44" s="402">
        <v>83.928786849497428</v>
      </c>
      <c r="M44" s="470"/>
    </row>
    <row r="45" spans="1:13" x14ac:dyDescent="0.2">
      <c r="A45" s="400" t="s">
        <v>450</v>
      </c>
      <c r="B45" s="401" t="s">
        <v>451</v>
      </c>
      <c r="C45" s="328">
        <f>(20+350/$C$33)*(1+C38/(C35-C38))*$C$33/1000</f>
        <v>280.35000000000002</v>
      </c>
      <c r="D45" s="327">
        <v>520</v>
      </c>
      <c r="E45" s="336">
        <f>J45*D45*C45</f>
        <v>5765409.2025302993</v>
      </c>
      <c r="J45" s="402">
        <v>39.548155482366134</v>
      </c>
    </row>
    <row r="46" spans="1:13" x14ac:dyDescent="0.2">
      <c r="A46" s="400" t="s">
        <v>453</v>
      </c>
      <c r="B46" s="401" t="s">
        <v>454</v>
      </c>
      <c r="C46" s="328">
        <f>(10+700/$C$33)*(1+C39/(C36-C39))*$C$33</f>
        <v>140700</v>
      </c>
      <c r="D46" s="327">
        <v>1.77</v>
      </c>
      <c r="E46" s="336">
        <f>J46*D46*C46</f>
        <v>9849033.0931729786</v>
      </c>
      <c r="J46" s="402">
        <v>39.548155482366134</v>
      </c>
    </row>
    <row r="47" spans="1:13" ht="15.75" thickBot="1" x14ac:dyDescent="0.3">
      <c r="A47" s="630" t="s">
        <v>419</v>
      </c>
      <c r="B47" s="631"/>
      <c r="C47" s="631"/>
      <c r="D47" s="632"/>
      <c r="E47" s="472">
        <f>SUM(E43:E46)</f>
        <v>33778695.681339979</v>
      </c>
      <c r="J47" s="339"/>
    </row>
    <row r="48" spans="1:13" x14ac:dyDescent="0.2">
      <c r="F48" s="313"/>
    </row>
    <row r="49" spans="6:6" x14ac:dyDescent="0.2">
      <c r="F49" s="313"/>
    </row>
    <row r="50" spans="6:6" x14ac:dyDescent="0.2">
      <c r="F50" s="301"/>
    </row>
  </sheetData>
  <mergeCells count="4">
    <mergeCell ref="A34:C34"/>
    <mergeCell ref="F5:F8"/>
    <mergeCell ref="A47:D47"/>
    <mergeCell ref="F12:I12"/>
  </mergeCells>
  <conditionalFormatting sqref="F5">
    <cfRule type="expression" dxfId="10" priority="58">
      <formula>AND($E$8&gt;=$G$15,$E$8&lt;$G$14)</formula>
    </cfRule>
    <cfRule type="expression" dxfId="9" priority="59">
      <formula>AND($E$8&gt;=$G$16,$E$8&lt;$G$15)</formula>
    </cfRule>
    <cfRule type="expression" dxfId="8" priority="60">
      <formula>AND($E$8&gt;=$G$17,$E$8&lt;$G$16)</formula>
    </cfRule>
    <cfRule type="expression" dxfId="7" priority="61">
      <formula>AND($E$8&gt;=$G$18,$E$8&lt;$G$17)</formula>
    </cfRule>
    <cfRule type="expression" dxfId="6" priority="62">
      <formula>AND($E$8&gt;=$G$20,$E$8&lt;$G$18)</formula>
    </cfRule>
    <cfRule type="expression" dxfId="5" priority="63">
      <formula>AND($E$8&gt;=$G$20,$E$8&lt;$G$19)</formula>
    </cfRule>
    <cfRule type="expression" dxfId="4" priority="64">
      <formula>AND($E$8&gt;=$G$21,$E$8&lt;$G$20)</formula>
    </cfRule>
    <cfRule type="expression" dxfId="3" priority="65">
      <formula>AND($E$8&gt;=$G$22,$E$8&lt;$G$21)</formula>
    </cfRule>
    <cfRule type="expression" dxfId="2" priority="66">
      <formula>AND($E$8&gt;=$G$23,$E$8&lt;$G$22)</formula>
    </cfRule>
  </conditionalFormatting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76"/>
  <sheetViews>
    <sheetView showGridLines="0" view="pageBreakPreview" zoomScaleNormal="100" zoomScaleSheetLayoutView="100" workbookViewId="0">
      <selection activeCell="E103" sqref="E103"/>
    </sheetView>
  </sheetViews>
  <sheetFormatPr defaultRowHeight="15" customHeight="1" x14ac:dyDescent="0.25"/>
  <cols>
    <col min="1" max="1" width="9.28515625" customWidth="1"/>
    <col min="2" max="2" width="12.85546875" customWidth="1"/>
    <col min="3" max="3" width="47.7109375" customWidth="1"/>
    <col min="4" max="4" width="10" customWidth="1"/>
    <col min="5" max="5" width="11.85546875" customWidth="1"/>
    <col min="6" max="6" width="4.28515625" customWidth="1"/>
    <col min="7" max="7" width="6.5703125" customWidth="1"/>
    <col min="8" max="8" width="7" customWidth="1"/>
    <col min="9" max="9" width="7.28515625" customWidth="1"/>
    <col min="10" max="10" width="9" customWidth="1"/>
    <col min="11" max="11" width="8.7109375" customWidth="1"/>
    <col min="12" max="12" width="6.5703125" customWidth="1"/>
    <col min="13" max="13" width="9.7109375" customWidth="1"/>
    <col min="14" max="14" width="6.28515625" customWidth="1"/>
    <col min="15" max="15" width="15.85546875" customWidth="1"/>
    <col min="16" max="16" width="5.140625" customWidth="1"/>
    <col min="17" max="17" width="5.7109375" customWidth="1"/>
  </cols>
  <sheetData>
    <row r="1" spans="1:17" ht="15" customHeight="1" thickBot="1" x14ac:dyDescent="0.3"/>
    <row r="2" spans="1:17" ht="15" customHeight="1" thickBot="1" x14ac:dyDescent="0.3">
      <c r="A2" s="596" t="s">
        <v>104</v>
      </c>
      <c r="B2" s="596"/>
      <c r="C2" s="262" t="str">
        <f>Evalueringsmatrix!D2</f>
        <v>NKB16-</v>
      </c>
      <c r="D2" s="244"/>
      <c r="E2" s="244"/>
      <c r="F2" s="651" t="s">
        <v>234</v>
      </c>
      <c r="G2" s="652"/>
      <c r="H2" s="49" t="e">
        <f>Evalueringsmatrix!H2</f>
        <v>#N/A</v>
      </c>
      <c r="I2" s="153"/>
      <c r="J2" s="58" t="s">
        <v>237</v>
      </c>
      <c r="K2" s="52" t="e">
        <f>Evalueringsmatrix!T2</f>
        <v>#N/A</v>
      </c>
      <c r="L2" s="245"/>
      <c r="M2" s="657" t="str">
        <f>Evalueringsmatrix!W2</f>
        <v>Samlet score</v>
      </c>
      <c r="N2" s="658"/>
      <c r="O2" s="6"/>
      <c r="P2" s="4"/>
    </row>
    <row r="3" spans="1:17" ht="15" customHeight="1" thickBot="1" x14ac:dyDescent="0.3">
      <c r="A3" s="590" t="s">
        <v>233</v>
      </c>
      <c r="B3" s="590"/>
      <c r="C3" s="443">
        <f>Evalueringsmatrix!D3</f>
        <v>0</v>
      </c>
      <c r="D3" s="244"/>
      <c r="E3" s="244"/>
      <c r="F3" s="651" t="s">
        <v>235</v>
      </c>
      <c r="G3" s="652"/>
      <c r="H3" s="49" t="e">
        <f>Evalueringsmatrix!H3</f>
        <v>#N/A</v>
      </c>
      <c r="I3" s="28"/>
      <c r="J3" s="58" t="s">
        <v>238</v>
      </c>
      <c r="K3" s="52" t="e">
        <f>Evalueringsmatrix!T3</f>
        <v>#N/A</v>
      </c>
      <c r="M3" s="659"/>
      <c r="N3" s="660"/>
      <c r="O3" s="6"/>
      <c r="P3" s="4"/>
    </row>
    <row r="4" spans="1:17" ht="15" customHeight="1" thickBot="1" x14ac:dyDescent="0.3">
      <c r="A4" s="591" t="s">
        <v>24</v>
      </c>
      <c r="B4" s="591"/>
      <c r="C4" s="443">
        <f>Evalueringsmatrix!D4</f>
        <v>0</v>
      </c>
      <c r="D4" s="244"/>
      <c r="E4" s="244"/>
      <c r="F4" s="651" t="s">
        <v>236</v>
      </c>
      <c r="G4" s="652"/>
      <c r="H4" s="49" t="e">
        <f>Evalueringsmatrix!H4</f>
        <v>#N/A</v>
      </c>
      <c r="I4" s="28"/>
      <c r="J4" s="58" t="s">
        <v>239</v>
      </c>
      <c r="K4" s="52" t="e">
        <f>Evalueringsmatrix!T4</f>
        <v>#N/A</v>
      </c>
      <c r="M4" s="649" t="e">
        <f>Evalueringsmatrix!W4</f>
        <v>#N/A</v>
      </c>
      <c r="N4" s="650"/>
      <c r="O4" s="6"/>
      <c r="P4" s="6"/>
    </row>
    <row r="5" spans="1:17" ht="6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  <c r="P5" s="6"/>
      <c r="Q5" s="6"/>
    </row>
    <row r="6" spans="1:17" ht="15" customHeight="1" x14ac:dyDescent="0.25">
      <c r="A6" s="589" t="s">
        <v>507</v>
      </c>
      <c r="B6" s="589"/>
      <c r="C6" s="654" t="s">
        <v>506</v>
      </c>
      <c r="D6" s="655"/>
      <c r="E6" s="655"/>
      <c r="F6" s="656"/>
    </row>
    <row r="7" spans="1:17" ht="7.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6"/>
      <c r="Q7" s="4"/>
    </row>
    <row r="8" spans="1:17" ht="15" customHeight="1" thickBot="1" x14ac:dyDescent="0.3">
      <c r="A8" s="569" t="s">
        <v>377</v>
      </c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</row>
    <row r="9" spans="1:17" ht="6" customHeight="1" thickBot="1" x14ac:dyDescent="0.3">
      <c r="A9" s="53"/>
      <c r="B9" s="7"/>
      <c r="C9" s="7"/>
      <c r="D9" s="7"/>
      <c r="E9" s="6"/>
      <c r="F9" s="6"/>
      <c r="G9" s="4"/>
      <c r="H9" s="56"/>
      <c r="I9" s="6"/>
      <c r="J9" s="6"/>
      <c r="K9" s="6"/>
      <c r="L9" s="6"/>
      <c r="M9" s="6"/>
      <c r="N9" s="6"/>
      <c r="O9" s="6"/>
      <c r="P9" s="6"/>
      <c r="Q9" s="6"/>
    </row>
    <row r="10" spans="1:17" ht="36.75" customHeight="1" x14ac:dyDescent="0.25">
      <c r="A10" s="570" t="s">
        <v>0</v>
      </c>
      <c r="B10" s="570" t="s">
        <v>1</v>
      </c>
      <c r="C10" s="570" t="s">
        <v>2</v>
      </c>
      <c r="D10" s="661" t="s">
        <v>270</v>
      </c>
      <c r="E10" s="661"/>
      <c r="F10" s="597"/>
      <c r="G10" s="554" t="s">
        <v>293</v>
      </c>
      <c r="H10" s="582" t="s">
        <v>291</v>
      </c>
      <c r="I10" s="12"/>
      <c r="J10" s="576" t="s">
        <v>275</v>
      </c>
      <c r="K10" s="577"/>
      <c r="L10" s="577"/>
      <c r="M10" s="577"/>
      <c r="N10" s="577"/>
      <c r="O10" s="577"/>
      <c r="P10" s="584"/>
    </row>
    <row r="11" spans="1:17" ht="60" customHeight="1" thickBot="1" x14ac:dyDescent="0.3">
      <c r="A11" s="571"/>
      <c r="B11" s="571"/>
      <c r="C11" s="571"/>
      <c r="D11" s="235" t="s">
        <v>379</v>
      </c>
      <c r="E11" s="61" t="s">
        <v>380</v>
      </c>
      <c r="F11" s="62" t="s">
        <v>3</v>
      </c>
      <c r="G11" s="555"/>
      <c r="H11" s="583"/>
      <c r="I11" s="12"/>
      <c r="J11" s="585"/>
      <c r="K11" s="586"/>
      <c r="L11" s="586"/>
      <c r="M11" s="586"/>
      <c r="N11" s="586"/>
      <c r="O11" s="586"/>
      <c r="P11" s="587"/>
    </row>
    <row r="12" spans="1:17" ht="18" customHeight="1" x14ac:dyDescent="0.25">
      <c r="A12" s="203" t="s">
        <v>51</v>
      </c>
      <c r="B12" s="521" t="s">
        <v>199</v>
      </c>
      <c r="C12" s="522"/>
      <c r="D12" s="436" t="e">
        <f>Evalueringsmatrix!E12</f>
        <v>#N/A</v>
      </c>
      <c r="E12" s="358"/>
      <c r="F12" s="34">
        <v>100</v>
      </c>
      <c r="G12" s="238"/>
      <c r="H12" s="239"/>
      <c r="I12" s="236"/>
      <c r="J12" s="639"/>
      <c r="K12" s="640"/>
      <c r="L12" s="640"/>
      <c r="M12" s="640"/>
      <c r="N12" s="640"/>
      <c r="O12" s="640"/>
      <c r="P12" s="641"/>
    </row>
    <row r="13" spans="1:17" ht="18" customHeight="1" x14ac:dyDescent="0.25">
      <c r="A13" s="528"/>
      <c r="B13" s="190" t="s">
        <v>71</v>
      </c>
      <c r="C13" s="229" t="s">
        <v>474</v>
      </c>
      <c r="D13" s="528"/>
      <c r="E13" s="426" t="e">
        <f>Evalueringsmatrix!F13</f>
        <v>#N/A</v>
      </c>
      <c r="F13" s="38">
        <v>35</v>
      </c>
      <c r="G13" s="242"/>
      <c r="H13" s="243"/>
      <c r="I13" s="237"/>
      <c r="J13" s="639"/>
      <c r="K13" s="640"/>
      <c r="L13" s="640"/>
      <c r="M13" s="640"/>
      <c r="N13" s="640"/>
      <c r="O13" s="640"/>
      <c r="P13" s="641"/>
    </row>
    <row r="14" spans="1:17" ht="18" customHeight="1" x14ac:dyDescent="0.25">
      <c r="A14" s="529"/>
      <c r="B14" s="190" t="s">
        <v>72</v>
      </c>
      <c r="C14" s="229" t="s">
        <v>200</v>
      </c>
      <c r="D14" s="529"/>
      <c r="E14" s="426" t="e">
        <f>Evalueringsmatrix!F14</f>
        <v>#N/A</v>
      </c>
      <c r="F14" s="38">
        <v>35</v>
      </c>
      <c r="G14" s="242"/>
      <c r="H14" s="243"/>
      <c r="I14" s="237"/>
      <c r="J14" s="639"/>
      <c r="K14" s="640"/>
      <c r="L14" s="640"/>
      <c r="M14" s="640"/>
      <c r="N14" s="640"/>
      <c r="O14" s="640"/>
      <c r="P14" s="641"/>
    </row>
    <row r="15" spans="1:17" ht="18" customHeight="1" x14ac:dyDescent="0.25">
      <c r="A15" s="530"/>
      <c r="B15" s="190" t="s">
        <v>73</v>
      </c>
      <c r="C15" s="229" t="s">
        <v>201</v>
      </c>
      <c r="D15" s="530"/>
      <c r="E15" s="426" t="e">
        <f>Evalueringsmatrix!F15</f>
        <v>#N/A</v>
      </c>
      <c r="F15" s="38">
        <v>30</v>
      </c>
      <c r="G15" s="242"/>
      <c r="H15" s="243"/>
      <c r="I15" s="237"/>
      <c r="J15" s="639"/>
      <c r="K15" s="640"/>
      <c r="L15" s="640"/>
      <c r="M15" s="640"/>
      <c r="N15" s="640"/>
      <c r="O15" s="640"/>
      <c r="P15" s="641"/>
    </row>
    <row r="16" spans="1:17" ht="18" customHeight="1" x14ac:dyDescent="0.25">
      <c r="A16" s="196" t="s">
        <v>52</v>
      </c>
      <c r="B16" s="521" t="s">
        <v>202</v>
      </c>
      <c r="C16" s="522"/>
      <c r="D16" s="436" t="e">
        <f>Evalueringsmatrix!E16</f>
        <v>#N/A</v>
      </c>
      <c r="E16" s="220"/>
      <c r="F16" s="30">
        <f>SUM(F17:F20)</f>
        <v>100</v>
      </c>
      <c r="G16" s="240"/>
      <c r="H16" s="241"/>
      <c r="I16" s="237"/>
      <c r="J16" s="639"/>
      <c r="K16" s="640"/>
      <c r="L16" s="640"/>
      <c r="M16" s="640"/>
      <c r="N16" s="640"/>
      <c r="O16" s="640"/>
      <c r="P16" s="641"/>
    </row>
    <row r="17" spans="1:16" ht="18" customHeight="1" x14ac:dyDescent="0.25">
      <c r="A17" s="528"/>
      <c r="B17" s="190" t="s">
        <v>71</v>
      </c>
      <c r="C17" s="229" t="s">
        <v>505</v>
      </c>
      <c r="D17" s="528"/>
      <c r="E17" s="426" t="e">
        <f>Evalueringsmatrix!F17</f>
        <v>#N/A</v>
      </c>
      <c r="F17" s="38">
        <v>30</v>
      </c>
      <c r="G17" s="242"/>
      <c r="H17" s="243"/>
      <c r="I17" s="237"/>
      <c r="J17" s="639"/>
      <c r="K17" s="640"/>
      <c r="L17" s="640"/>
      <c r="M17" s="640"/>
      <c r="N17" s="640"/>
      <c r="O17" s="640"/>
      <c r="P17" s="641"/>
    </row>
    <row r="18" spans="1:16" ht="18" customHeight="1" x14ac:dyDescent="0.25">
      <c r="A18" s="529"/>
      <c r="B18" s="190" t="s">
        <v>72</v>
      </c>
      <c r="C18" s="229" t="s">
        <v>203</v>
      </c>
      <c r="D18" s="529"/>
      <c r="E18" s="426" t="e">
        <f>Evalueringsmatrix!F18</f>
        <v>#N/A</v>
      </c>
      <c r="F18" s="38">
        <v>30</v>
      </c>
      <c r="G18" s="242"/>
      <c r="H18" s="243"/>
      <c r="I18" s="237"/>
      <c r="J18" s="639"/>
      <c r="K18" s="640"/>
      <c r="L18" s="640"/>
      <c r="M18" s="640"/>
      <c r="N18" s="640"/>
      <c r="O18" s="640"/>
      <c r="P18" s="641"/>
    </row>
    <row r="19" spans="1:16" ht="18" customHeight="1" x14ac:dyDescent="0.25">
      <c r="A19" s="529"/>
      <c r="B19" s="190" t="s">
        <v>73</v>
      </c>
      <c r="C19" s="229" t="s">
        <v>204</v>
      </c>
      <c r="D19" s="529"/>
      <c r="E19" s="426" t="e">
        <f>Evalueringsmatrix!F19</f>
        <v>#N/A</v>
      </c>
      <c r="F19" s="38">
        <v>10</v>
      </c>
      <c r="G19" s="242"/>
      <c r="H19" s="243"/>
      <c r="I19" s="237"/>
      <c r="J19" s="639"/>
      <c r="K19" s="640"/>
      <c r="L19" s="640"/>
      <c r="M19" s="640"/>
      <c r="N19" s="640"/>
      <c r="O19" s="640"/>
      <c r="P19" s="641"/>
    </row>
    <row r="20" spans="1:16" ht="18" customHeight="1" x14ac:dyDescent="0.25">
      <c r="A20" s="530"/>
      <c r="B20" s="190" t="s">
        <v>74</v>
      </c>
      <c r="C20" s="229" t="s">
        <v>369</v>
      </c>
      <c r="D20" s="530"/>
      <c r="E20" s="426" t="e">
        <f>Evalueringsmatrix!F20</f>
        <v>#N/A</v>
      </c>
      <c r="F20" s="38">
        <v>30</v>
      </c>
      <c r="G20" s="242"/>
      <c r="H20" s="243"/>
      <c r="I20" s="237"/>
      <c r="J20" s="639"/>
      <c r="K20" s="640"/>
      <c r="L20" s="640"/>
      <c r="M20" s="640"/>
      <c r="N20" s="640"/>
      <c r="O20" s="640"/>
      <c r="P20" s="641"/>
    </row>
    <row r="21" spans="1:16" ht="18" customHeight="1" x14ac:dyDescent="0.25">
      <c r="A21" s="196" t="s">
        <v>53</v>
      </c>
      <c r="B21" s="521" t="s">
        <v>205</v>
      </c>
      <c r="C21" s="522"/>
      <c r="D21" s="436" t="e">
        <f>Evalueringsmatrix!E21</f>
        <v>#N/A</v>
      </c>
      <c r="E21" s="220"/>
      <c r="F21" s="30">
        <f>SUM(F22:F31)</f>
        <v>100</v>
      </c>
      <c r="G21" s="240"/>
      <c r="H21" s="241"/>
      <c r="I21" s="237"/>
      <c r="J21" s="639"/>
      <c r="K21" s="640"/>
      <c r="L21" s="640"/>
      <c r="M21" s="640"/>
      <c r="N21" s="640"/>
      <c r="O21" s="640"/>
      <c r="P21" s="641"/>
    </row>
    <row r="22" spans="1:16" ht="18" customHeight="1" x14ac:dyDescent="0.25">
      <c r="A22" s="528"/>
      <c r="B22" s="190" t="s">
        <v>71</v>
      </c>
      <c r="C22" s="229" t="s">
        <v>206</v>
      </c>
      <c r="D22" s="528"/>
      <c r="E22" s="426" t="e">
        <f>Evalueringsmatrix!F22</f>
        <v>#N/A</v>
      </c>
      <c r="F22" s="38">
        <v>10</v>
      </c>
      <c r="G22" s="242"/>
      <c r="H22" s="243"/>
      <c r="I22" s="237"/>
      <c r="J22" s="639"/>
      <c r="K22" s="640"/>
      <c r="L22" s="640"/>
      <c r="M22" s="640"/>
      <c r="N22" s="640"/>
      <c r="O22" s="640"/>
      <c r="P22" s="641"/>
    </row>
    <row r="23" spans="1:16" ht="18" customHeight="1" x14ac:dyDescent="0.25">
      <c r="A23" s="529"/>
      <c r="B23" s="190" t="s">
        <v>72</v>
      </c>
      <c r="C23" s="229" t="s">
        <v>207</v>
      </c>
      <c r="D23" s="529"/>
      <c r="E23" s="426" t="e">
        <f>Evalueringsmatrix!F23</f>
        <v>#N/A</v>
      </c>
      <c r="F23" s="38">
        <v>10</v>
      </c>
      <c r="G23" s="242"/>
      <c r="H23" s="243"/>
      <c r="I23" s="237"/>
      <c r="J23" s="639"/>
      <c r="K23" s="640"/>
      <c r="L23" s="640"/>
      <c r="M23" s="640"/>
      <c r="N23" s="640"/>
      <c r="O23" s="640"/>
      <c r="P23" s="641"/>
    </row>
    <row r="24" spans="1:16" ht="18" customHeight="1" x14ac:dyDescent="0.25">
      <c r="A24" s="529"/>
      <c r="B24" s="190" t="s">
        <v>73</v>
      </c>
      <c r="C24" s="229" t="s">
        <v>208</v>
      </c>
      <c r="D24" s="529"/>
      <c r="E24" s="426" t="e">
        <f>Evalueringsmatrix!F24</f>
        <v>#N/A</v>
      </c>
      <c r="F24" s="38">
        <v>10</v>
      </c>
      <c r="G24" s="242"/>
      <c r="H24" s="243"/>
      <c r="I24" s="237"/>
      <c r="J24" s="639"/>
      <c r="K24" s="640"/>
      <c r="L24" s="640"/>
      <c r="M24" s="640"/>
      <c r="N24" s="640"/>
      <c r="O24" s="640"/>
      <c r="P24" s="641"/>
    </row>
    <row r="25" spans="1:16" ht="18" customHeight="1" x14ac:dyDescent="0.25">
      <c r="A25" s="529"/>
      <c r="B25" s="190" t="s">
        <v>74</v>
      </c>
      <c r="C25" s="229" t="s">
        <v>209</v>
      </c>
      <c r="D25" s="529"/>
      <c r="E25" s="426" t="e">
        <f>Evalueringsmatrix!F25</f>
        <v>#N/A</v>
      </c>
      <c r="F25" s="38">
        <v>10</v>
      </c>
      <c r="G25" s="242"/>
      <c r="H25" s="243"/>
      <c r="I25" s="237"/>
      <c r="J25" s="639"/>
      <c r="K25" s="640"/>
      <c r="L25" s="640"/>
      <c r="M25" s="640"/>
      <c r="N25" s="640"/>
      <c r="O25" s="640"/>
      <c r="P25" s="641"/>
    </row>
    <row r="26" spans="1:16" ht="18" customHeight="1" x14ac:dyDescent="0.25">
      <c r="A26" s="529"/>
      <c r="B26" s="190" t="s">
        <v>75</v>
      </c>
      <c r="C26" s="229" t="s">
        <v>210</v>
      </c>
      <c r="D26" s="529"/>
      <c r="E26" s="426" t="e">
        <f>Evalueringsmatrix!F26</f>
        <v>#N/A</v>
      </c>
      <c r="F26" s="38">
        <v>10</v>
      </c>
      <c r="G26" s="242"/>
      <c r="H26" s="243"/>
      <c r="I26" s="237"/>
      <c r="J26" s="639"/>
      <c r="K26" s="640"/>
      <c r="L26" s="640"/>
      <c r="M26" s="640"/>
      <c r="N26" s="640"/>
      <c r="O26" s="640"/>
      <c r="P26" s="641"/>
    </row>
    <row r="27" spans="1:16" ht="32.25" customHeight="1" x14ac:dyDescent="0.25">
      <c r="A27" s="529"/>
      <c r="B27" s="190" t="s">
        <v>76</v>
      </c>
      <c r="C27" s="229" t="s">
        <v>365</v>
      </c>
      <c r="D27" s="529"/>
      <c r="E27" s="426" t="e">
        <f>Evalueringsmatrix!F27</f>
        <v>#N/A</v>
      </c>
      <c r="F27" s="38">
        <v>10</v>
      </c>
      <c r="G27" s="242"/>
      <c r="H27" s="243"/>
      <c r="I27" s="237"/>
      <c r="J27" s="639"/>
      <c r="K27" s="640"/>
      <c r="L27" s="640"/>
      <c r="M27" s="640"/>
      <c r="N27" s="640"/>
      <c r="O27" s="640"/>
      <c r="P27" s="641"/>
    </row>
    <row r="28" spans="1:16" ht="29.25" customHeight="1" x14ac:dyDescent="0.25">
      <c r="A28" s="529"/>
      <c r="B28" s="190" t="s">
        <v>77</v>
      </c>
      <c r="C28" s="229" t="s">
        <v>211</v>
      </c>
      <c r="D28" s="529"/>
      <c r="E28" s="426" t="e">
        <f>Evalueringsmatrix!F28</f>
        <v>#N/A</v>
      </c>
      <c r="F28" s="38">
        <v>10</v>
      </c>
      <c r="G28" s="242"/>
      <c r="H28" s="243"/>
      <c r="I28" s="237"/>
      <c r="J28" s="639"/>
      <c r="K28" s="640"/>
      <c r="L28" s="640"/>
      <c r="M28" s="640"/>
      <c r="N28" s="640"/>
      <c r="O28" s="640"/>
      <c r="P28" s="641"/>
    </row>
    <row r="29" spans="1:16" ht="30" customHeight="1" x14ac:dyDescent="0.25">
      <c r="A29" s="529"/>
      <c r="B29" s="190" t="s">
        <v>78</v>
      </c>
      <c r="C29" s="229" t="s">
        <v>212</v>
      </c>
      <c r="D29" s="529"/>
      <c r="E29" s="426" t="e">
        <f>Evalueringsmatrix!F29</f>
        <v>#N/A</v>
      </c>
      <c r="F29" s="38">
        <v>10</v>
      </c>
      <c r="G29" s="242"/>
      <c r="H29" s="243"/>
      <c r="I29" s="237"/>
      <c r="J29" s="639"/>
      <c r="K29" s="640"/>
      <c r="L29" s="640"/>
      <c r="M29" s="640"/>
      <c r="N29" s="640"/>
      <c r="O29" s="640"/>
      <c r="P29" s="641"/>
    </row>
    <row r="30" spans="1:16" ht="30.75" customHeight="1" x14ac:dyDescent="0.25">
      <c r="A30" s="529"/>
      <c r="B30" s="190" t="s">
        <v>95</v>
      </c>
      <c r="C30" s="229" t="s">
        <v>213</v>
      </c>
      <c r="D30" s="529"/>
      <c r="E30" s="426" t="e">
        <f>Evalueringsmatrix!F30</f>
        <v>#N/A</v>
      </c>
      <c r="F30" s="38">
        <v>10</v>
      </c>
      <c r="G30" s="242"/>
      <c r="H30" s="243"/>
      <c r="I30" s="237"/>
      <c r="J30" s="639"/>
      <c r="K30" s="640"/>
      <c r="L30" s="640"/>
      <c r="M30" s="640"/>
      <c r="N30" s="640"/>
      <c r="O30" s="640"/>
      <c r="P30" s="641"/>
    </row>
    <row r="31" spans="1:16" ht="18" customHeight="1" x14ac:dyDescent="0.25">
      <c r="A31" s="530"/>
      <c r="B31" s="190" t="s">
        <v>463</v>
      </c>
      <c r="C31" s="229" t="s">
        <v>366</v>
      </c>
      <c r="D31" s="530"/>
      <c r="E31" s="426" t="e">
        <f>Evalueringsmatrix!F31</f>
        <v>#N/A</v>
      </c>
      <c r="F31" s="38">
        <v>10</v>
      </c>
      <c r="G31" s="242"/>
      <c r="H31" s="243"/>
      <c r="I31" s="237"/>
      <c r="J31" s="639"/>
      <c r="K31" s="640"/>
      <c r="L31" s="640"/>
      <c r="M31" s="640"/>
      <c r="N31" s="640"/>
      <c r="O31" s="640"/>
      <c r="P31" s="641"/>
    </row>
    <row r="32" spans="1:16" ht="30" customHeight="1" x14ac:dyDescent="0.25">
      <c r="A32" s="196" t="s">
        <v>54</v>
      </c>
      <c r="B32" s="521" t="s">
        <v>214</v>
      </c>
      <c r="C32" s="522"/>
      <c r="D32" s="436" t="e">
        <f>Evalueringsmatrix!E32</f>
        <v>#N/A</v>
      </c>
      <c r="E32" s="220"/>
      <c r="F32" s="34">
        <v>100</v>
      </c>
      <c r="G32" s="240"/>
      <c r="H32" s="241"/>
      <c r="I32" s="237"/>
      <c r="J32" s="639"/>
      <c r="K32" s="640"/>
      <c r="L32" s="640"/>
      <c r="M32" s="640"/>
      <c r="N32" s="640"/>
      <c r="O32" s="640"/>
      <c r="P32" s="641"/>
    </row>
    <row r="33" spans="1:16" ht="24.75" customHeight="1" x14ac:dyDescent="0.25">
      <c r="A33" s="528"/>
      <c r="B33" s="190" t="s">
        <v>71</v>
      </c>
      <c r="C33" s="229" t="s">
        <v>215</v>
      </c>
      <c r="D33" s="528"/>
      <c r="E33" s="426" t="e">
        <f>Evalueringsmatrix!F33</f>
        <v>#N/A</v>
      </c>
      <c r="F33" s="38">
        <v>50</v>
      </c>
      <c r="G33" s="242"/>
      <c r="H33" s="243"/>
      <c r="I33" s="237"/>
      <c r="J33" s="639"/>
      <c r="K33" s="640"/>
      <c r="L33" s="640"/>
      <c r="M33" s="640"/>
      <c r="N33" s="640"/>
      <c r="O33" s="640"/>
      <c r="P33" s="641"/>
    </row>
    <row r="34" spans="1:16" ht="27.75" customHeight="1" x14ac:dyDescent="0.25">
      <c r="A34" s="530"/>
      <c r="B34" s="190" t="s">
        <v>72</v>
      </c>
      <c r="C34" s="229" t="s">
        <v>216</v>
      </c>
      <c r="D34" s="530"/>
      <c r="E34" s="426" t="e">
        <f>Evalueringsmatrix!F34</f>
        <v>#N/A</v>
      </c>
      <c r="F34" s="38">
        <v>50</v>
      </c>
      <c r="G34" s="242"/>
      <c r="H34" s="243"/>
      <c r="I34" s="237"/>
      <c r="J34" s="639"/>
      <c r="K34" s="640"/>
      <c r="L34" s="640"/>
      <c r="M34" s="640"/>
      <c r="N34" s="640"/>
      <c r="O34" s="640"/>
      <c r="P34" s="641"/>
    </row>
    <row r="35" spans="1:16" ht="18" customHeight="1" x14ac:dyDescent="0.25">
      <c r="A35" s="203" t="s">
        <v>55</v>
      </c>
      <c r="B35" s="521" t="s">
        <v>217</v>
      </c>
      <c r="C35" s="522"/>
      <c r="D35" s="436" t="e">
        <f>Evalueringsmatrix!E35</f>
        <v>#N/A</v>
      </c>
      <c r="E35" s="220"/>
      <c r="F35" s="34">
        <v>100</v>
      </c>
      <c r="G35" s="240"/>
      <c r="H35" s="241"/>
      <c r="I35" s="237"/>
      <c r="J35" s="639"/>
      <c r="K35" s="640"/>
      <c r="L35" s="640"/>
      <c r="M35" s="640"/>
      <c r="N35" s="640"/>
      <c r="O35" s="640"/>
      <c r="P35" s="641"/>
    </row>
    <row r="36" spans="1:16" ht="18" customHeight="1" x14ac:dyDescent="0.25">
      <c r="A36" s="528"/>
      <c r="B36" s="190" t="s">
        <v>71</v>
      </c>
      <c r="C36" s="229" t="s">
        <v>218</v>
      </c>
      <c r="D36" s="528"/>
      <c r="E36" s="426" t="e">
        <f>Evalueringsmatrix!F36</f>
        <v>#N/A</v>
      </c>
      <c r="F36" s="38">
        <v>30</v>
      </c>
      <c r="G36" s="242"/>
      <c r="H36" s="243"/>
      <c r="I36" s="237"/>
      <c r="J36" s="639"/>
      <c r="K36" s="640"/>
      <c r="L36" s="640"/>
      <c r="M36" s="640"/>
      <c r="N36" s="640"/>
      <c r="O36" s="640"/>
      <c r="P36" s="641"/>
    </row>
    <row r="37" spans="1:16" ht="18" customHeight="1" x14ac:dyDescent="0.25">
      <c r="A37" s="529"/>
      <c r="B37" s="190" t="s">
        <v>72</v>
      </c>
      <c r="C37" s="229" t="s">
        <v>219</v>
      </c>
      <c r="D37" s="529"/>
      <c r="E37" s="426" t="e">
        <f>Evalueringsmatrix!F37</f>
        <v>#N/A</v>
      </c>
      <c r="F37" s="38">
        <v>30</v>
      </c>
      <c r="G37" s="242"/>
      <c r="H37" s="243"/>
      <c r="I37" s="237"/>
      <c r="J37" s="639"/>
      <c r="K37" s="640"/>
      <c r="L37" s="640"/>
      <c r="M37" s="640"/>
      <c r="N37" s="640"/>
      <c r="O37" s="640"/>
      <c r="P37" s="641"/>
    </row>
    <row r="38" spans="1:16" ht="18" customHeight="1" x14ac:dyDescent="0.25">
      <c r="A38" s="530"/>
      <c r="B38" s="190" t="s">
        <v>73</v>
      </c>
      <c r="C38" s="229" t="s">
        <v>220</v>
      </c>
      <c r="D38" s="530"/>
      <c r="E38" s="426" t="e">
        <f>Evalueringsmatrix!F38</f>
        <v>#N/A</v>
      </c>
      <c r="F38" s="38">
        <v>40</v>
      </c>
      <c r="G38" s="242"/>
      <c r="H38" s="243"/>
      <c r="I38" s="237"/>
      <c r="J38" s="639"/>
      <c r="K38" s="640"/>
      <c r="L38" s="640"/>
      <c r="M38" s="640"/>
      <c r="N38" s="640"/>
      <c r="O38" s="640"/>
      <c r="P38" s="641"/>
    </row>
    <row r="39" spans="1:16" ht="18" customHeight="1" x14ac:dyDescent="0.25">
      <c r="A39" s="196" t="s">
        <v>56</v>
      </c>
      <c r="B39" s="521" t="s">
        <v>221</v>
      </c>
      <c r="C39" s="522"/>
      <c r="D39" s="436" t="e">
        <f>Evalueringsmatrix!E39</f>
        <v>#N/A</v>
      </c>
      <c r="E39" s="220"/>
      <c r="F39" s="34">
        <v>100</v>
      </c>
      <c r="G39" s="240"/>
      <c r="H39" s="241"/>
      <c r="I39" s="237"/>
      <c r="J39" s="639"/>
      <c r="K39" s="640"/>
      <c r="L39" s="640"/>
      <c r="M39" s="640"/>
      <c r="N39" s="640"/>
      <c r="O39" s="640"/>
      <c r="P39" s="641"/>
    </row>
    <row r="40" spans="1:16" ht="18" customHeight="1" x14ac:dyDescent="0.25">
      <c r="A40" s="528"/>
      <c r="B40" s="190" t="s">
        <v>71</v>
      </c>
      <c r="C40" s="229" t="s">
        <v>222</v>
      </c>
      <c r="D40" s="528"/>
      <c r="E40" s="426" t="e">
        <f>Evalueringsmatrix!F40</f>
        <v>#N/A</v>
      </c>
      <c r="F40" s="38">
        <v>15</v>
      </c>
      <c r="G40" s="242"/>
      <c r="H40" s="243"/>
      <c r="I40" s="237"/>
      <c r="J40" s="639"/>
      <c r="K40" s="640"/>
      <c r="L40" s="640"/>
      <c r="M40" s="640"/>
      <c r="N40" s="640"/>
      <c r="O40" s="640"/>
      <c r="P40" s="641"/>
    </row>
    <row r="41" spans="1:16" ht="18" customHeight="1" x14ac:dyDescent="0.25">
      <c r="A41" s="529"/>
      <c r="B41" s="190" t="s">
        <v>72</v>
      </c>
      <c r="C41" s="229" t="s">
        <v>223</v>
      </c>
      <c r="D41" s="529"/>
      <c r="E41" s="426" t="e">
        <f>Evalueringsmatrix!F41</f>
        <v>#N/A</v>
      </c>
      <c r="F41" s="38">
        <v>15</v>
      </c>
      <c r="G41" s="242"/>
      <c r="H41" s="243"/>
      <c r="I41" s="237"/>
      <c r="J41" s="639"/>
      <c r="K41" s="640"/>
      <c r="L41" s="640"/>
      <c r="M41" s="640"/>
      <c r="N41" s="640"/>
      <c r="O41" s="640"/>
      <c r="P41" s="641"/>
    </row>
    <row r="42" spans="1:16" ht="18" customHeight="1" x14ac:dyDescent="0.25">
      <c r="A42" s="529"/>
      <c r="B42" s="190" t="s">
        <v>73</v>
      </c>
      <c r="C42" s="229" t="s">
        <v>224</v>
      </c>
      <c r="D42" s="529"/>
      <c r="E42" s="426" t="e">
        <f>Evalueringsmatrix!F42</f>
        <v>#N/A</v>
      </c>
      <c r="F42" s="38">
        <v>15</v>
      </c>
      <c r="G42" s="242"/>
      <c r="H42" s="243"/>
      <c r="I42" s="237"/>
      <c r="J42" s="639"/>
      <c r="K42" s="640"/>
      <c r="L42" s="640"/>
      <c r="M42" s="640"/>
      <c r="N42" s="640"/>
      <c r="O42" s="640"/>
      <c r="P42" s="641"/>
    </row>
    <row r="43" spans="1:16" ht="18" customHeight="1" x14ac:dyDescent="0.25">
      <c r="A43" s="529"/>
      <c r="B43" s="190" t="s">
        <v>74</v>
      </c>
      <c r="C43" s="229" t="s">
        <v>225</v>
      </c>
      <c r="D43" s="529"/>
      <c r="E43" s="426" t="e">
        <f>Evalueringsmatrix!F43</f>
        <v>#N/A</v>
      </c>
      <c r="F43" s="38">
        <v>15</v>
      </c>
      <c r="G43" s="242"/>
      <c r="H43" s="243"/>
      <c r="I43" s="237"/>
      <c r="J43" s="639"/>
      <c r="K43" s="640"/>
      <c r="L43" s="640"/>
      <c r="M43" s="640"/>
      <c r="N43" s="640"/>
      <c r="O43" s="640"/>
      <c r="P43" s="641"/>
    </row>
    <row r="44" spans="1:16" ht="18" customHeight="1" x14ac:dyDescent="0.25">
      <c r="A44" s="529"/>
      <c r="B44" s="190" t="s">
        <v>75</v>
      </c>
      <c r="C44" s="229" t="s">
        <v>226</v>
      </c>
      <c r="D44" s="529"/>
      <c r="E44" s="426" t="e">
        <f>Evalueringsmatrix!F44</f>
        <v>#N/A</v>
      </c>
      <c r="F44" s="38">
        <v>15</v>
      </c>
      <c r="G44" s="242"/>
      <c r="H44" s="243"/>
      <c r="I44" s="237"/>
      <c r="J44" s="639"/>
      <c r="K44" s="640"/>
      <c r="L44" s="640"/>
      <c r="M44" s="640"/>
      <c r="N44" s="640"/>
      <c r="O44" s="640"/>
      <c r="P44" s="641"/>
    </row>
    <row r="45" spans="1:16" ht="18" customHeight="1" x14ac:dyDescent="0.25">
      <c r="A45" s="529"/>
      <c r="B45" s="190" t="s">
        <v>76</v>
      </c>
      <c r="C45" s="229" t="s">
        <v>227</v>
      </c>
      <c r="D45" s="529"/>
      <c r="E45" s="426" t="e">
        <f>Evalueringsmatrix!F45</f>
        <v>#N/A</v>
      </c>
      <c r="F45" s="38">
        <v>15</v>
      </c>
      <c r="G45" s="242"/>
      <c r="H45" s="243"/>
      <c r="I45" s="237"/>
      <c r="J45" s="639"/>
      <c r="K45" s="640"/>
      <c r="L45" s="640"/>
      <c r="M45" s="640"/>
      <c r="N45" s="640"/>
      <c r="O45" s="640"/>
      <c r="P45" s="641"/>
    </row>
    <row r="46" spans="1:16" ht="18" customHeight="1" x14ac:dyDescent="0.25">
      <c r="A46" s="530"/>
      <c r="B46" s="190" t="s">
        <v>475</v>
      </c>
      <c r="C46" s="229" t="s">
        <v>476</v>
      </c>
      <c r="D46" s="530"/>
      <c r="E46" s="426" t="e">
        <f>Evalueringsmatrix!F46</f>
        <v>#N/A</v>
      </c>
      <c r="F46" s="38">
        <v>10</v>
      </c>
      <c r="G46" s="242"/>
      <c r="H46" s="243"/>
      <c r="I46" s="237"/>
      <c r="J46" s="639"/>
      <c r="K46" s="640"/>
      <c r="L46" s="640"/>
      <c r="M46" s="640"/>
      <c r="N46" s="640"/>
      <c r="O46" s="640"/>
      <c r="P46" s="641"/>
    </row>
    <row r="47" spans="1:16" ht="18" customHeight="1" x14ac:dyDescent="0.25">
      <c r="A47" s="196" t="s">
        <v>57</v>
      </c>
      <c r="B47" s="521" t="s">
        <v>228</v>
      </c>
      <c r="C47" s="522"/>
      <c r="D47" s="436" t="e">
        <f>Evalueringsmatrix!E47</f>
        <v>#N/A</v>
      </c>
      <c r="E47" s="220"/>
      <c r="F47" s="30">
        <v>100</v>
      </c>
      <c r="G47" s="240"/>
      <c r="H47" s="241"/>
      <c r="I47" s="237"/>
      <c r="J47" s="639"/>
      <c r="K47" s="640"/>
      <c r="L47" s="640"/>
      <c r="M47" s="640"/>
      <c r="N47" s="640"/>
      <c r="O47" s="640"/>
      <c r="P47" s="641"/>
    </row>
    <row r="48" spans="1:16" ht="18" customHeight="1" x14ac:dyDescent="0.25">
      <c r="A48" s="528"/>
      <c r="B48" s="190" t="s">
        <v>71</v>
      </c>
      <c r="C48" s="229" t="s">
        <v>229</v>
      </c>
      <c r="D48" s="528"/>
      <c r="E48" s="426" t="e">
        <f>Evalueringsmatrix!F48</f>
        <v>#N/A</v>
      </c>
      <c r="F48" s="38">
        <v>45</v>
      </c>
      <c r="G48" s="242"/>
      <c r="H48" s="243"/>
      <c r="I48" s="237"/>
      <c r="J48" s="639"/>
      <c r="K48" s="640"/>
      <c r="L48" s="640"/>
      <c r="M48" s="640"/>
      <c r="N48" s="640"/>
      <c r="O48" s="640"/>
      <c r="P48" s="641"/>
    </row>
    <row r="49" spans="1:16" ht="18" customHeight="1" x14ac:dyDescent="0.25">
      <c r="A49" s="529"/>
      <c r="B49" s="190" t="s">
        <v>85</v>
      </c>
      <c r="C49" s="229" t="s">
        <v>230</v>
      </c>
      <c r="D49" s="529"/>
      <c r="E49" s="426" t="e">
        <f>Evalueringsmatrix!F49</f>
        <v>#N/A</v>
      </c>
      <c r="F49" s="38">
        <v>15</v>
      </c>
      <c r="G49" s="242"/>
      <c r="H49" s="243"/>
      <c r="I49" s="237"/>
      <c r="J49" s="639"/>
      <c r="K49" s="640"/>
      <c r="L49" s="640"/>
      <c r="M49" s="640"/>
      <c r="N49" s="640"/>
      <c r="O49" s="640"/>
      <c r="P49" s="641"/>
    </row>
    <row r="50" spans="1:16" ht="18" customHeight="1" x14ac:dyDescent="0.25">
      <c r="A50" s="529"/>
      <c r="B50" s="190" t="s">
        <v>86</v>
      </c>
      <c r="C50" s="229" t="s">
        <v>231</v>
      </c>
      <c r="D50" s="529"/>
      <c r="E50" s="426" t="e">
        <f>Evalueringsmatrix!F50</f>
        <v>#N/A</v>
      </c>
      <c r="F50" s="38">
        <v>10</v>
      </c>
      <c r="G50" s="242"/>
      <c r="H50" s="243"/>
      <c r="I50" s="237"/>
      <c r="J50" s="639"/>
      <c r="K50" s="640"/>
      <c r="L50" s="640"/>
      <c r="M50" s="640"/>
      <c r="N50" s="640"/>
      <c r="O50" s="640"/>
      <c r="P50" s="641"/>
    </row>
    <row r="51" spans="1:16" ht="18" customHeight="1" x14ac:dyDescent="0.25">
      <c r="A51" s="529"/>
      <c r="B51" s="190" t="s">
        <v>87</v>
      </c>
      <c r="C51" s="229" t="s">
        <v>232</v>
      </c>
      <c r="D51" s="529"/>
      <c r="E51" s="426" t="e">
        <f>Evalueringsmatrix!F51</f>
        <v>#N/A</v>
      </c>
      <c r="F51" s="38">
        <v>15</v>
      </c>
      <c r="G51" s="242"/>
      <c r="H51" s="243"/>
      <c r="I51" s="237"/>
      <c r="J51" s="639"/>
      <c r="K51" s="640"/>
      <c r="L51" s="640"/>
      <c r="M51" s="640"/>
      <c r="N51" s="640"/>
      <c r="O51" s="640"/>
      <c r="P51" s="641"/>
    </row>
    <row r="52" spans="1:16" ht="18" customHeight="1" x14ac:dyDescent="0.25">
      <c r="A52" s="529"/>
      <c r="B52" s="190" t="s">
        <v>88</v>
      </c>
      <c r="C52" s="229" t="s">
        <v>477</v>
      </c>
      <c r="D52" s="529"/>
      <c r="E52" s="426" t="e">
        <f>Evalueringsmatrix!F52</f>
        <v>#N/A</v>
      </c>
      <c r="F52" s="38">
        <v>10</v>
      </c>
      <c r="G52" s="242"/>
      <c r="H52" s="243"/>
      <c r="I52" s="237"/>
      <c r="J52" s="639"/>
      <c r="K52" s="640"/>
      <c r="L52" s="640"/>
      <c r="M52" s="640"/>
      <c r="N52" s="640"/>
      <c r="O52" s="640"/>
      <c r="P52" s="641"/>
    </row>
    <row r="53" spans="1:16" ht="18" customHeight="1" thickBot="1" x14ac:dyDescent="0.3">
      <c r="A53" s="529"/>
      <c r="B53" s="190" t="s">
        <v>329</v>
      </c>
      <c r="C53" s="229" t="s">
        <v>478</v>
      </c>
      <c r="D53" s="529"/>
      <c r="E53" s="426" t="e">
        <f>Evalueringsmatrix!F53</f>
        <v>#N/A</v>
      </c>
      <c r="F53" s="38">
        <v>5</v>
      </c>
      <c r="G53" s="258"/>
      <c r="H53" s="259"/>
      <c r="I53" s="237"/>
      <c r="J53" s="639"/>
      <c r="K53" s="640"/>
      <c r="L53" s="640"/>
      <c r="M53" s="640"/>
      <c r="N53" s="640"/>
      <c r="O53" s="640"/>
      <c r="P53" s="641"/>
    </row>
    <row r="54" spans="1:16" ht="18" customHeight="1" x14ac:dyDescent="0.25">
      <c r="A54" s="183" t="s">
        <v>25</v>
      </c>
      <c r="B54" s="572" t="s">
        <v>105</v>
      </c>
      <c r="C54" s="573"/>
      <c r="D54" s="438" t="e">
        <f>Evalueringsmatrix!E54</f>
        <v>#N/A</v>
      </c>
      <c r="E54" s="42"/>
      <c r="F54" s="31">
        <v>100</v>
      </c>
      <c r="G54" s="238"/>
      <c r="H54" s="239"/>
      <c r="I54" s="237"/>
      <c r="J54" s="639"/>
      <c r="K54" s="640"/>
      <c r="L54" s="640"/>
      <c r="M54" s="640"/>
      <c r="N54" s="640"/>
      <c r="O54" s="640"/>
      <c r="P54" s="641"/>
    </row>
    <row r="55" spans="1:16" ht="18" customHeight="1" x14ac:dyDescent="0.25">
      <c r="A55" s="528"/>
      <c r="B55" s="190" t="s">
        <v>71</v>
      </c>
      <c r="C55" s="229" t="s">
        <v>106</v>
      </c>
      <c r="D55" s="528"/>
      <c r="E55" s="426" t="e">
        <f>Evalueringsmatrix!F55</f>
        <v>#N/A</v>
      </c>
      <c r="F55" s="38">
        <v>100</v>
      </c>
      <c r="G55" s="242"/>
      <c r="H55" s="243"/>
      <c r="I55" s="237"/>
      <c r="J55" s="639"/>
      <c r="K55" s="640"/>
      <c r="L55" s="640"/>
      <c r="M55" s="640"/>
      <c r="N55" s="640"/>
      <c r="O55" s="640"/>
      <c r="P55" s="641"/>
    </row>
    <row r="56" spans="1:16" ht="26.1" customHeight="1" x14ac:dyDescent="0.25">
      <c r="A56" s="529"/>
      <c r="B56" s="190" t="s">
        <v>72</v>
      </c>
      <c r="C56" s="229" t="s">
        <v>107</v>
      </c>
      <c r="D56" s="529"/>
      <c r="E56" s="426" t="e">
        <f>Evalueringsmatrix!F56</f>
        <v>#N/A</v>
      </c>
      <c r="F56" s="38">
        <v>100</v>
      </c>
      <c r="G56" s="242"/>
      <c r="H56" s="243"/>
      <c r="I56" s="237"/>
      <c r="J56" s="639"/>
      <c r="K56" s="640"/>
      <c r="L56" s="640"/>
      <c r="M56" s="640"/>
      <c r="N56" s="640"/>
      <c r="O56" s="640"/>
      <c r="P56" s="641"/>
    </row>
    <row r="57" spans="1:16" ht="18" customHeight="1" x14ac:dyDescent="0.25">
      <c r="A57" s="529"/>
      <c r="B57" s="190" t="s">
        <v>73</v>
      </c>
      <c r="C57" s="229" t="s">
        <v>108</v>
      </c>
      <c r="D57" s="529"/>
      <c r="E57" s="426" t="e">
        <f>Evalueringsmatrix!F57</f>
        <v>#N/A</v>
      </c>
      <c r="F57" s="38">
        <v>100</v>
      </c>
      <c r="G57" s="242"/>
      <c r="H57" s="243"/>
      <c r="I57" s="237"/>
      <c r="J57" s="639"/>
      <c r="K57" s="640"/>
      <c r="L57" s="640"/>
      <c r="M57" s="640"/>
      <c r="N57" s="640"/>
      <c r="O57" s="640"/>
      <c r="P57" s="641"/>
    </row>
    <row r="58" spans="1:16" ht="18" customHeight="1" x14ac:dyDescent="0.25">
      <c r="A58" s="529"/>
      <c r="B58" s="190" t="s">
        <v>74</v>
      </c>
      <c r="C58" s="229" t="s">
        <v>109</v>
      </c>
      <c r="D58" s="529"/>
      <c r="E58" s="426" t="e">
        <f>Evalueringsmatrix!F58</f>
        <v>#N/A</v>
      </c>
      <c r="F58" s="38">
        <v>100</v>
      </c>
      <c r="G58" s="242"/>
      <c r="H58" s="243"/>
      <c r="I58" s="237"/>
      <c r="J58" s="639"/>
      <c r="K58" s="640"/>
      <c r="L58" s="640"/>
      <c r="M58" s="640"/>
      <c r="N58" s="640"/>
      <c r="O58" s="640"/>
      <c r="P58" s="641"/>
    </row>
    <row r="59" spans="1:16" ht="18" customHeight="1" x14ac:dyDescent="0.25">
      <c r="A59" s="530"/>
      <c r="B59" s="190" t="s">
        <v>75</v>
      </c>
      <c r="C59" s="229" t="s">
        <v>110</v>
      </c>
      <c r="D59" s="530"/>
      <c r="E59" s="426" t="e">
        <f>Evalueringsmatrix!F59</f>
        <v>#N/A</v>
      </c>
      <c r="F59" s="38">
        <v>100</v>
      </c>
      <c r="G59" s="242"/>
      <c r="H59" s="243"/>
      <c r="I59" s="237"/>
      <c r="J59" s="639"/>
      <c r="K59" s="640"/>
      <c r="L59" s="640"/>
      <c r="M59" s="640"/>
      <c r="N59" s="640"/>
      <c r="O59" s="640"/>
      <c r="P59" s="641"/>
    </row>
    <row r="60" spans="1:16" ht="26.1" customHeight="1" thickBot="1" x14ac:dyDescent="0.3">
      <c r="A60" s="203" t="s">
        <v>26</v>
      </c>
      <c r="B60" s="521" t="s">
        <v>111</v>
      </c>
      <c r="C60" s="522"/>
      <c r="D60" s="221" t="e">
        <f>Evalueringsmatrix!E60</f>
        <v>#N/A</v>
      </c>
      <c r="E60" s="43"/>
      <c r="F60" s="30">
        <v>100</v>
      </c>
      <c r="G60" s="242"/>
      <c r="H60" s="243"/>
      <c r="I60" s="237"/>
      <c r="J60" s="639"/>
      <c r="K60" s="640"/>
      <c r="L60" s="640"/>
      <c r="M60" s="640"/>
      <c r="N60" s="640"/>
      <c r="O60" s="640"/>
      <c r="P60" s="641"/>
    </row>
    <row r="61" spans="1:16" ht="18" customHeight="1" x14ac:dyDescent="0.25">
      <c r="A61" s="203" t="s">
        <v>27</v>
      </c>
      <c r="B61" s="521" t="s">
        <v>240</v>
      </c>
      <c r="C61" s="522"/>
      <c r="D61" s="436" t="e">
        <f>Evalueringsmatrix!E61</f>
        <v>#N/A</v>
      </c>
      <c r="E61" s="43"/>
      <c r="F61" s="30">
        <v>100</v>
      </c>
      <c r="G61" s="238"/>
      <c r="H61" s="239"/>
      <c r="I61" s="237"/>
      <c r="J61" s="639"/>
      <c r="K61" s="640"/>
      <c r="L61" s="640"/>
      <c r="M61" s="640"/>
      <c r="N61" s="640"/>
      <c r="O61" s="640"/>
      <c r="P61" s="641"/>
    </row>
    <row r="62" spans="1:16" ht="18" customHeight="1" x14ac:dyDescent="0.25">
      <c r="A62" s="528"/>
      <c r="B62" s="190" t="s">
        <v>71</v>
      </c>
      <c r="C62" s="229" t="s">
        <v>112</v>
      </c>
      <c r="D62" s="528"/>
      <c r="E62" s="426" t="e">
        <f>Evalueringsmatrix!F62</f>
        <v>#N/A</v>
      </c>
      <c r="F62" s="38">
        <v>45</v>
      </c>
      <c r="G62" s="242"/>
      <c r="H62" s="243"/>
      <c r="I62" s="237"/>
      <c r="J62" s="639"/>
      <c r="K62" s="640"/>
      <c r="L62" s="640"/>
      <c r="M62" s="640"/>
      <c r="N62" s="640"/>
      <c r="O62" s="640"/>
      <c r="P62" s="641"/>
    </row>
    <row r="63" spans="1:16" ht="18" customHeight="1" x14ac:dyDescent="0.25">
      <c r="A63" s="529"/>
      <c r="B63" s="190" t="s">
        <v>79</v>
      </c>
      <c r="C63" s="229" t="s">
        <v>482</v>
      </c>
      <c r="D63" s="529"/>
      <c r="E63" s="426" t="e">
        <f>Evalueringsmatrix!F63</f>
        <v>#N/A</v>
      </c>
      <c r="F63" s="38">
        <v>5</v>
      </c>
      <c r="G63" s="242"/>
      <c r="H63" s="243"/>
      <c r="I63" s="237"/>
      <c r="J63" s="639"/>
      <c r="K63" s="640"/>
      <c r="L63" s="640"/>
      <c r="M63" s="640"/>
      <c r="N63" s="640"/>
      <c r="O63" s="640"/>
      <c r="P63" s="641"/>
    </row>
    <row r="64" spans="1:16" ht="18" customHeight="1" x14ac:dyDescent="0.25">
      <c r="A64" s="530"/>
      <c r="B64" s="190" t="s">
        <v>72</v>
      </c>
      <c r="C64" s="229" t="s">
        <v>113</v>
      </c>
      <c r="D64" s="530"/>
      <c r="E64" s="426" t="e">
        <f>Evalueringsmatrix!F64</f>
        <v>#N/A</v>
      </c>
      <c r="F64" s="38">
        <v>50</v>
      </c>
      <c r="G64" s="242"/>
      <c r="H64" s="243"/>
      <c r="I64" s="237"/>
      <c r="J64" s="639"/>
      <c r="K64" s="640"/>
      <c r="L64" s="640"/>
      <c r="M64" s="640"/>
      <c r="N64" s="640"/>
      <c r="O64" s="640"/>
      <c r="P64" s="641"/>
    </row>
    <row r="65" spans="1:16" ht="18" customHeight="1" x14ac:dyDescent="0.25">
      <c r="A65" s="196" t="s">
        <v>28</v>
      </c>
      <c r="B65" s="521" t="s">
        <v>114</v>
      </c>
      <c r="C65" s="522"/>
      <c r="D65" s="436" t="e">
        <f>Evalueringsmatrix!E65</f>
        <v>#N/A</v>
      </c>
      <c r="E65" s="444"/>
      <c r="F65" s="30">
        <v>100</v>
      </c>
      <c r="G65" s="240"/>
      <c r="H65" s="241"/>
      <c r="I65" s="237"/>
      <c r="J65" s="639"/>
      <c r="K65" s="640"/>
      <c r="L65" s="640"/>
      <c r="M65" s="640"/>
      <c r="N65" s="640"/>
      <c r="O65" s="640"/>
      <c r="P65" s="641"/>
    </row>
    <row r="66" spans="1:16" ht="18" customHeight="1" x14ac:dyDescent="0.25">
      <c r="A66" s="528"/>
      <c r="B66" s="190" t="s">
        <v>71</v>
      </c>
      <c r="C66" s="229" t="s">
        <v>115</v>
      </c>
      <c r="D66" s="528"/>
      <c r="E66" s="426" t="e">
        <f>Evalueringsmatrix!F66</f>
        <v>#N/A</v>
      </c>
      <c r="F66" s="38">
        <v>100</v>
      </c>
      <c r="G66" s="242"/>
      <c r="H66" s="243"/>
      <c r="I66" s="237"/>
      <c r="J66" s="639"/>
      <c r="K66" s="640"/>
      <c r="L66" s="640"/>
      <c r="M66" s="640"/>
      <c r="N66" s="640"/>
      <c r="O66" s="640"/>
      <c r="P66" s="641"/>
    </row>
    <row r="67" spans="1:16" ht="18" customHeight="1" x14ac:dyDescent="0.25">
      <c r="A67" s="529"/>
      <c r="B67" s="190" t="s">
        <v>72</v>
      </c>
      <c r="C67" s="229" t="s">
        <v>116</v>
      </c>
      <c r="D67" s="529"/>
      <c r="E67" s="426" t="e">
        <f>Evalueringsmatrix!F67</f>
        <v>#N/A</v>
      </c>
      <c r="F67" s="38">
        <v>100</v>
      </c>
      <c r="G67" s="242"/>
      <c r="H67" s="243"/>
      <c r="I67" s="237"/>
      <c r="J67" s="639"/>
      <c r="K67" s="640"/>
      <c r="L67" s="640"/>
      <c r="M67" s="640"/>
      <c r="N67" s="640"/>
      <c r="O67" s="640"/>
      <c r="P67" s="641"/>
    </row>
    <row r="68" spans="1:16" ht="18" customHeight="1" x14ac:dyDescent="0.25">
      <c r="A68" s="530"/>
      <c r="B68" s="190" t="s">
        <v>73</v>
      </c>
      <c r="C68" s="229" t="s">
        <v>117</v>
      </c>
      <c r="D68" s="530"/>
      <c r="E68" s="426" t="e">
        <f>Evalueringsmatrix!F68</f>
        <v>#N/A</v>
      </c>
      <c r="F68" s="38">
        <v>50</v>
      </c>
      <c r="G68" s="242"/>
      <c r="H68" s="243"/>
      <c r="I68" s="237"/>
      <c r="J68" s="639"/>
      <c r="K68" s="640"/>
      <c r="L68" s="640"/>
      <c r="M68" s="640"/>
      <c r="N68" s="640"/>
      <c r="O68" s="640"/>
      <c r="P68" s="641"/>
    </row>
    <row r="69" spans="1:16" ht="18" customHeight="1" x14ac:dyDescent="0.25">
      <c r="A69" s="193" t="s">
        <v>29</v>
      </c>
      <c r="B69" s="547" t="s">
        <v>118</v>
      </c>
      <c r="C69" s="548"/>
      <c r="D69" s="221" t="e">
        <f>Evalueringsmatrix!E69</f>
        <v>#N/A</v>
      </c>
      <c r="E69" s="528"/>
      <c r="F69" s="30">
        <v>100</v>
      </c>
      <c r="G69" s="242"/>
      <c r="H69" s="243"/>
      <c r="I69" s="237"/>
      <c r="J69" s="639"/>
      <c r="K69" s="640"/>
      <c r="L69" s="640"/>
      <c r="M69" s="640"/>
      <c r="N69" s="640"/>
      <c r="O69" s="640"/>
      <c r="P69" s="641"/>
    </row>
    <row r="70" spans="1:16" ht="18" customHeight="1" x14ac:dyDescent="0.25">
      <c r="A70" s="193" t="s">
        <v>30</v>
      </c>
      <c r="B70" s="547" t="s">
        <v>119</v>
      </c>
      <c r="C70" s="548"/>
      <c r="D70" s="436" t="e">
        <f>Evalueringsmatrix!E70</f>
        <v>#N/A</v>
      </c>
      <c r="E70" s="530"/>
      <c r="F70" s="30">
        <v>100</v>
      </c>
      <c r="G70" s="240"/>
      <c r="H70" s="241"/>
      <c r="I70" s="237"/>
      <c r="J70" s="639"/>
      <c r="K70" s="640"/>
      <c r="L70" s="640"/>
      <c r="M70" s="640"/>
      <c r="N70" s="640"/>
      <c r="O70" s="640"/>
      <c r="P70" s="641"/>
    </row>
    <row r="71" spans="1:16" ht="18" customHeight="1" x14ac:dyDescent="0.25">
      <c r="A71" s="528"/>
      <c r="B71" s="224" t="s">
        <v>79</v>
      </c>
      <c r="C71" s="231" t="s">
        <v>120</v>
      </c>
      <c r="D71" s="578"/>
      <c r="E71" s="427" t="e">
        <f>Evalueringsmatrix!F71</f>
        <v>#N/A</v>
      </c>
      <c r="F71" s="38">
        <v>20</v>
      </c>
      <c r="G71" s="242"/>
      <c r="H71" s="243"/>
      <c r="I71" s="237"/>
      <c r="J71" s="639"/>
      <c r="K71" s="640"/>
      <c r="L71" s="640"/>
      <c r="M71" s="640"/>
      <c r="N71" s="640"/>
      <c r="O71" s="640"/>
      <c r="P71" s="641"/>
    </row>
    <row r="72" spans="1:16" ht="18" customHeight="1" x14ac:dyDescent="0.25">
      <c r="A72" s="529"/>
      <c r="B72" s="198" t="s">
        <v>80</v>
      </c>
      <c r="C72" s="229" t="s">
        <v>487</v>
      </c>
      <c r="D72" s="578"/>
      <c r="E72" s="426" t="e">
        <f>Evalueringsmatrix!F72</f>
        <v>#N/A</v>
      </c>
      <c r="F72" s="38">
        <v>20</v>
      </c>
      <c r="G72" s="242"/>
      <c r="H72" s="243"/>
      <c r="I72" s="237"/>
      <c r="J72" s="639"/>
      <c r="K72" s="640"/>
      <c r="L72" s="640"/>
      <c r="M72" s="640"/>
      <c r="N72" s="640"/>
      <c r="O72" s="640"/>
      <c r="P72" s="641"/>
    </row>
    <row r="73" spans="1:16" ht="18" customHeight="1" x14ac:dyDescent="0.25">
      <c r="A73" s="529"/>
      <c r="B73" s="198" t="s">
        <v>85</v>
      </c>
      <c r="C73" s="229" t="s">
        <v>492</v>
      </c>
      <c r="D73" s="579"/>
      <c r="E73" s="426" t="e">
        <f>Evalueringsmatrix!F73</f>
        <v>#N/A</v>
      </c>
      <c r="F73" s="38">
        <v>10</v>
      </c>
      <c r="G73" s="242"/>
      <c r="H73" s="243"/>
      <c r="I73" s="237"/>
      <c r="J73" s="639"/>
      <c r="K73" s="640"/>
      <c r="L73" s="640"/>
      <c r="M73" s="640"/>
      <c r="N73" s="640"/>
      <c r="O73" s="640"/>
      <c r="P73" s="641"/>
    </row>
    <row r="74" spans="1:16" ht="18" customHeight="1" x14ac:dyDescent="0.25">
      <c r="A74" s="529"/>
      <c r="B74" s="198" t="s">
        <v>86</v>
      </c>
      <c r="C74" s="229" t="s">
        <v>481</v>
      </c>
      <c r="D74" s="579"/>
      <c r="E74" s="426" t="e">
        <f>Evalueringsmatrix!F74</f>
        <v>#N/A</v>
      </c>
      <c r="F74" s="38">
        <v>5</v>
      </c>
      <c r="G74" s="242"/>
      <c r="H74" s="243"/>
      <c r="I74" s="237"/>
      <c r="J74" s="639"/>
      <c r="K74" s="640"/>
      <c r="L74" s="640"/>
      <c r="M74" s="640"/>
      <c r="N74" s="640"/>
      <c r="O74" s="640"/>
      <c r="P74" s="641"/>
    </row>
    <row r="75" spans="1:16" ht="18" customHeight="1" x14ac:dyDescent="0.25">
      <c r="A75" s="529"/>
      <c r="B75" s="198" t="s">
        <v>87</v>
      </c>
      <c r="C75" s="229" t="s">
        <v>464</v>
      </c>
      <c r="D75" s="579"/>
      <c r="E75" s="426" t="e">
        <f>Evalueringsmatrix!F75</f>
        <v>#N/A</v>
      </c>
      <c r="F75" s="38">
        <v>15</v>
      </c>
      <c r="G75" s="242"/>
      <c r="H75" s="243"/>
      <c r="I75" s="237"/>
      <c r="J75" s="639"/>
      <c r="K75" s="640"/>
      <c r="L75" s="640"/>
      <c r="M75" s="640"/>
      <c r="N75" s="640"/>
      <c r="O75" s="640"/>
      <c r="P75" s="641"/>
    </row>
    <row r="76" spans="1:16" ht="18" customHeight="1" x14ac:dyDescent="0.25">
      <c r="A76" s="529"/>
      <c r="B76" s="351" t="s">
        <v>88</v>
      </c>
      <c r="C76" s="232" t="s">
        <v>484</v>
      </c>
      <c r="D76" s="579"/>
      <c r="E76" s="428" t="e">
        <f>Evalueringsmatrix!F76</f>
        <v>#N/A</v>
      </c>
      <c r="F76" s="266">
        <v>10</v>
      </c>
      <c r="G76" s="242"/>
      <c r="H76" s="243"/>
      <c r="I76" s="237"/>
      <c r="J76" s="639"/>
      <c r="K76" s="640"/>
      <c r="L76" s="640"/>
      <c r="M76" s="640"/>
      <c r="N76" s="640"/>
      <c r="O76" s="640"/>
      <c r="P76" s="641"/>
    </row>
    <row r="77" spans="1:16" ht="18" customHeight="1" thickBot="1" x14ac:dyDescent="0.3">
      <c r="A77" s="565"/>
      <c r="B77" s="223" t="s">
        <v>73</v>
      </c>
      <c r="C77" s="230" t="s">
        <v>465</v>
      </c>
      <c r="D77" s="580"/>
      <c r="E77" s="429" t="e">
        <f>Evalueringsmatrix!F77</f>
        <v>#N/A</v>
      </c>
      <c r="F77" s="150">
        <v>30</v>
      </c>
      <c r="G77" s="242"/>
      <c r="H77" s="243"/>
      <c r="I77" s="237"/>
      <c r="J77" s="639"/>
      <c r="K77" s="640"/>
      <c r="L77" s="640"/>
      <c r="M77" s="640"/>
      <c r="N77" s="640"/>
      <c r="O77" s="640"/>
      <c r="P77" s="641"/>
    </row>
    <row r="78" spans="1:16" ht="18" customHeight="1" x14ac:dyDescent="0.25">
      <c r="A78" s="203" t="s">
        <v>31</v>
      </c>
      <c r="B78" s="521" t="s">
        <v>121</v>
      </c>
      <c r="C78" s="522"/>
      <c r="D78" s="436">
        <f>Evalueringsmatrix!E78</f>
        <v>58.442874792576575</v>
      </c>
      <c r="E78" s="666"/>
      <c r="F78" s="34">
        <v>100</v>
      </c>
      <c r="G78" s="240"/>
      <c r="H78" s="241"/>
      <c r="I78" s="237"/>
      <c r="J78" s="639"/>
      <c r="K78" s="640"/>
      <c r="L78" s="640"/>
      <c r="M78" s="640"/>
      <c r="N78" s="640"/>
      <c r="O78" s="640"/>
      <c r="P78" s="641"/>
    </row>
    <row r="79" spans="1:16" ht="18" customHeight="1" x14ac:dyDescent="0.25">
      <c r="A79" s="196" t="s">
        <v>32</v>
      </c>
      <c r="B79" s="521" t="s">
        <v>122</v>
      </c>
      <c r="C79" s="522"/>
      <c r="D79" s="436" t="e">
        <f>Evalueringsmatrix!E79</f>
        <v>#N/A</v>
      </c>
      <c r="E79" s="530"/>
      <c r="F79" s="30">
        <f>SUM(F80:F89)</f>
        <v>100</v>
      </c>
      <c r="G79" s="240"/>
      <c r="H79" s="241"/>
      <c r="I79" s="237"/>
      <c r="J79" s="639"/>
      <c r="K79" s="640"/>
      <c r="L79" s="640"/>
      <c r="M79" s="640"/>
      <c r="N79" s="640"/>
      <c r="O79" s="640"/>
      <c r="P79" s="641"/>
    </row>
    <row r="80" spans="1:16" ht="18" customHeight="1" x14ac:dyDescent="0.25">
      <c r="A80" s="528"/>
      <c r="B80" s="362" t="s">
        <v>71</v>
      </c>
      <c r="C80" s="229" t="s">
        <v>483</v>
      </c>
      <c r="D80" s="593"/>
      <c r="E80" s="426" t="e">
        <f>Evalueringsmatrix!F80</f>
        <v>#N/A</v>
      </c>
      <c r="F80" s="38">
        <v>10</v>
      </c>
      <c r="G80" s="242"/>
      <c r="H80" s="243"/>
      <c r="I80" s="237"/>
      <c r="J80" s="639"/>
      <c r="K80" s="640"/>
      <c r="L80" s="640"/>
      <c r="M80" s="640"/>
      <c r="N80" s="640"/>
      <c r="O80" s="640"/>
      <c r="P80" s="641"/>
    </row>
    <row r="81" spans="1:16" ht="18" customHeight="1" x14ac:dyDescent="0.25">
      <c r="A81" s="529"/>
      <c r="B81" s="362" t="s">
        <v>72</v>
      </c>
      <c r="C81" s="229" t="s">
        <v>382</v>
      </c>
      <c r="D81" s="594"/>
      <c r="E81" s="426" t="e">
        <f>Evalueringsmatrix!F81</f>
        <v>#N/A</v>
      </c>
      <c r="F81" s="38">
        <v>10</v>
      </c>
      <c r="G81" s="242"/>
      <c r="H81" s="243"/>
      <c r="I81" s="237"/>
      <c r="J81" s="639"/>
      <c r="K81" s="640"/>
      <c r="L81" s="640"/>
      <c r="M81" s="640"/>
      <c r="N81" s="640"/>
      <c r="O81" s="640"/>
      <c r="P81" s="641"/>
    </row>
    <row r="82" spans="1:16" ht="18" customHeight="1" x14ac:dyDescent="0.25">
      <c r="A82" s="529"/>
      <c r="B82" s="363" t="s">
        <v>73</v>
      </c>
      <c r="C82" s="232" t="s">
        <v>241</v>
      </c>
      <c r="D82" s="594"/>
      <c r="E82" s="426" t="e">
        <f>Evalueringsmatrix!F82</f>
        <v>#N/A</v>
      </c>
      <c r="F82" s="38">
        <v>10</v>
      </c>
      <c r="G82" s="242"/>
      <c r="H82" s="243"/>
      <c r="I82" s="237"/>
      <c r="J82" s="639"/>
      <c r="K82" s="640"/>
      <c r="L82" s="640"/>
      <c r="M82" s="640"/>
      <c r="N82" s="640"/>
      <c r="O82" s="640"/>
      <c r="P82" s="641"/>
    </row>
    <row r="83" spans="1:16" ht="18" customHeight="1" x14ac:dyDescent="0.25">
      <c r="A83" s="529"/>
      <c r="B83" s="363" t="s">
        <v>317</v>
      </c>
      <c r="C83" s="232" t="s">
        <v>318</v>
      </c>
      <c r="D83" s="594"/>
      <c r="E83" s="426" t="e">
        <f>Evalueringsmatrix!F83</f>
        <v>#N/A</v>
      </c>
      <c r="F83" s="38">
        <v>10</v>
      </c>
      <c r="G83" s="242"/>
      <c r="H83" s="243"/>
      <c r="I83" s="237"/>
      <c r="J83" s="639"/>
      <c r="K83" s="640"/>
      <c r="L83" s="640"/>
      <c r="M83" s="640"/>
      <c r="N83" s="640"/>
      <c r="O83" s="640"/>
      <c r="P83" s="641"/>
    </row>
    <row r="84" spans="1:16" ht="18" customHeight="1" x14ac:dyDescent="0.25">
      <c r="A84" s="529"/>
      <c r="B84" s="363" t="s">
        <v>75</v>
      </c>
      <c r="C84" s="232" t="s">
        <v>242</v>
      </c>
      <c r="D84" s="594"/>
      <c r="E84" s="426" t="e">
        <f>Evalueringsmatrix!F84</f>
        <v>#N/A</v>
      </c>
      <c r="F84" s="38">
        <v>10</v>
      </c>
      <c r="G84" s="242"/>
      <c r="H84" s="243"/>
      <c r="I84" s="237"/>
      <c r="J84" s="639"/>
      <c r="K84" s="640"/>
      <c r="L84" s="640"/>
      <c r="M84" s="640"/>
      <c r="N84" s="640"/>
      <c r="O84" s="640"/>
      <c r="P84" s="641"/>
    </row>
    <row r="85" spans="1:16" ht="18" customHeight="1" x14ac:dyDescent="0.25">
      <c r="A85" s="529"/>
      <c r="B85" s="363" t="s">
        <v>76</v>
      </c>
      <c r="C85" s="232" t="s">
        <v>383</v>
      </c>
      <c r="D85" s="594"/>
      <c r="E85" s="426" t="e">
        <f>Evalueringsmatrix!F85</f>
        <v>#N/A</v>
      </c>
      <c r="F85" s="38">
        <v>10</v>
      </c>
      <c r="G85" s="242"/>
      <c r="H85" s="243"/>
      <c r="I85" s="237"/>
      <c r="J85" s="639"/>
      <c r="K85" s="640"/>
      <c r="L85" s="640"/>
      <c r="M85" s="640"/>
      <c r="N85" s="640"/>
      <c r="O85" s="640"/>
      <c r="P85" s="641"/>
    </row>
    <row r="86" spans="1:16" ht="18" customHeight="1" x14ac:dyDescent="0.25">
      <c r="A86" s="529"/>
      <c r="B86" s="363" t="s">
        <v>96</v>
      </c>
      <c r="C86" s="232" t="s">
        <v>488</v>
      </c>
      <c r="D86" s="594"/>
      <c r="E86" s="426" t="e">
        <f>Evalueringsmatrix!F86</f>
        <v>#N/A</v>
      </c>
      <c r="F86" s="38">
        <v>10</v>
      </c>
      <c r="G86" s="242"/>
      <c r="H86" s="243"/>
      <c r="I86" s="237"/>
      <c r="J86" s="639"/>
      <c r="K86" s="640"/>
      <c r="L86" s="640"/>
      <c r="M86" s="640"/>
      <c r="N86" s="640"/>
      <c r="O86" s="640"/>
      <c r="P86" s="641"/>
    </row>
    <row r="87" spans="1:16" ht="18" customHeight="1" x14ac:dyDescent="0.25">
      <c r="A87" s="529"/>
      <c r="B87" s="363" t="s">
        <v>97</v>
      </c>
      <c r="C87" s="232" t="s">
        <v>489</v>
      </c>
      <c r="D87" s="594"/>
      <c r="E87" s="426" t="e">
        <f>Evalueringsmatrix!F87</f>
        <v>#N/A</v>
      </c>
      <c r="F87" s="38">
        <v>10</v>
      </c>
      <c r="G87" s="242"/>
      <c r="H87" s="243"/>
      <c r="I87" s="237"/>
      <c r="J87" s="639"/>
      <c r="K87" s="640"/>
      <c r="L87" s="640"/>
      <c r="M87" s="640"/>
      <c r="N87" s="640"/>
      <c r="O87" s="640"/>
      <c r="P87" s="641"/>
    </row>
    <row r="88" spans="1:16" ht="18" customHeight="1" x14ac:dyDescent="0.25">
      <c r="A88" s="529"/>
      <c r="B88" s="363" t="s">
        <v>98</v>
      </c>
      <c r="C88" s="232" t="s">
        <v>490</v>
      </c>
      <c r="D88" s="594"/>
      <c r="E88" s="426" t="e">
        <f>Evalueringsmatrix!F88</f>
        <v>#N/A</v>
      </c>
      <c r="F88" s="38">
        <v>10</v>
      </c>
      <c r="G88" s="242"/>
      <c r="H88" s="243"/>
      <c r="I88" s="237"/>
      <c r="J88" s="639"/>
      <c r="K88" s="640"/>
      <c r="L88" s="640"/>
      <c r="M88" s="640"/>
      <c r="N88" s="640"/>
      <c r="O88" s="640"/>
      <c r="P88" s="641"/>
    </row>
    <row r="89" spans="1:16" ht="18" customHeight="1" x14ac:dyDescent="0.25">
      <c r="A89" s="530"/>
      <c r="B89" s="364" t="s">
        <v>98</v>
      </c>
      <c r="C89" s="229" t="s">
        <v>491</v>
      </c>
      <c r="D89" s="595"/>
      <c r="E89" s="426" t="e">
        <f>Evalueringsmatrix!F89</f>
        <v>#N/A</v>
      </c>
      <c r="F89" s="38">
        <v>10</v>
      </c>
      <c r="G89" s="242"/>
      <c r="H89" s="243"/>
      <c r="I89" s="237"/>
      <c r="J89" s="639"/>
      <c r="K89" s="640"/>
      <c r="L89" s="640"/>
      <c r="M89" s="640"/>
      <c r="N89" s="640"/>
      <c r="O89" s="640"/>
      <c r="P89" s="641"/>
    </row>
    <row r="90" spans="1:16" ht="18" customHeight="1" x14ac:dyDescent="0.25">
      <c r="A90" s="196" t="s">
        <v>33</v>
      </c>
      <c r="B90" s="521" t="s">
        <v>123</v>
      </c>
      <c r="C90" s="522"/>
      <c r="D90" s="436" t="e">
        <f>Evalueringsmatrix!E90</f>
        <v>#N/A</v>
      </c>
      <c r="E90" s="444"/>
      <c r="F90" s="30">
        <f>SUM(F91:F97)</f>
        <v>100</v>
      </c>
      <c r="G90" s="240"/>
      <c r="H90" s="241"/>
      <c r="I90" s="237"/>
      <c r="J90" s="639"/>
      <c r="K90" s="640"/>
      <c r="L90" s="640"/>
      <c r="M90" s="640"/>
      <c r="N90" s="640"/>
      <c r="O90" s="640"/>
      <c r="P90" s="641"/>
    </row>
    <row r="91" spans="1:16" ht="18" customHeight="1" x14ac:dyDescent="0.25">
      <c r="A91" s="528"/>
      <c r="B91" s="190" t="s">
        <v>79</v>
      </c>
      <c r="C91" s="229" t="s">
        <v>243</v>
      </c>
      <c r="D91" s="528"/>
      <c r="E91" s="426" t="e">
        <f>Evalueringsmatrix!F91</f>
        <v>#N/A</v>
      </c>
      <c r="F91" s="38">
        <v>7.5</v>
      </c>
      <c r="G91" s="242"/>
      <c r="H91" s="243"/>
      <c r="I91" s="237"/>
      <c r="J91" s="639"/>
      <c r="K91" s="640"/>
      <c r="L91" s="640"/>
      <c r="M91" s="640"/>
      <c r="N91" s="640"/>
      <c r="O91" s="640"/>
      <c r="P91" s="641"/>
    </row>
    <row r="92" spans="1:16" ht="18" customHeight="1" x14ac:dyDescent="0.25">
      <c r="A92" s="529"/>
      <c r="B92" s="190" t="s">
        <v>80</v>
      </c>
      <c r="C92" s="229" t="s">
        <v>485</v>
      </c>
      <c r="D92" s="529"/>
      <c r="E92" s="426" t="e">
        <f>Evalueringsmatrix!F92</f>
        <v>#N/A</v>
      </c>
      <c r="F92" s="38">
        <v>7.5</v>
      </c>
      <c r="G92" s="242"/>
      <c r="H92" s="243"/>
      <c r="I92" s="237"/>
      <c r="J92" s="639"/>
      <c r="K92" s="640"/>
      <c r="L92" s="640"/>
      <c r="M92" s="640"/>
      <c r="N92" s="640"/>
      <c r="O92" s="640"/>
      <c r="P92" s="641"/>
    </row>
    <row r="93" spans="1:16" ht="18" customHeight="1" x14ac:dyDescent="0.25">
      <c r="A93" s="529"/>
      <c r="B93" s="190" t="s">
        <v>81</v>
      </c>
      <c r="C93" s="229" t="s">
        <v>486</v>
      </c>
      <c r="D93" s="529"/>
      <c r="E93" s="426" t="e">
        <f>Evalueringsmatrix!F93</f>
        <v>#N/A</v>
      </c>
      <c r="F93" s="38">
        <v>5</v>
      </c>
      <c r="G93" s="242"/>
      <c r="H93" s="243"/>
      <c r="I93" s="237"/>
      <c r="J93" s="639"/>
      <c r="K93" s="640"/>
      <c r="L93" s="640"/>
      <c r="M93" s="640"/>
      <c r="N93" s="640"/>
      <c r="O93" s="640"/>
      <c r="P93" s="641"/>
    </row>
    <row r="94" spans="1:16" ht="18" customHeight="1" x14ac:dyDescent="0.25">
      <c r="A94" s="529"/>
      <c r="B94" s="190" t="s">
        <v>72</v>
      </c>
      <c r="C94" s="229" t="s">
        <v>461</v>
      </c>
      <c r="D94" s="529"/>
      <c r="E94" s="426" t="e">
        <f>Evalueringsmatrix!F94</f>
        <v>#N/A</v>
      </c>
      <c r="F94" s="38">
        <v>20</v>
      </c>
      <c r="G94" s="242"/>
      <c r="H94" s="243"/>
      <c r="I94" s="237"/>
      <c r="J94" s="639"/>
      <c r="K94" s="640"/>
      <c r="L94" s="640"/>
      <c r="M94" s="640"/>
      <c r="N94" s="640"/>
      <c r="O94" s="640"/>
      <c r="P94" s="641"/>
    </row>
    <row r="95" spans="1:16" ht="18" customHeight="1" x14ac:dyDescent="0.25">
      <c r="A95" s="529"/>
      <c r="B95" s="190" t="s">
        <v>73</v>
      </c>
      <c r="C95" s="229" t="s">
        <v>462</v>
      </c>
      <c r="D95" s="529"/>
      <c r="E95" s="426" t="e">
        <f>Evalueringsmatrix!F95</f>
        <v>#N/A</v>
      </c>
      <c r="F95" s="38">
        <v>30</v>
      </c>
      <c r="G95" s="242"/>
      <c r="H95" s="243"/>
      <c r="I95" s="237"/>
      <c r="J95" s="639"/>
      <c r="K95" s="640"/>
      <c r="L95" s="640"/>
      <c r="M95" s="640"/>
      <c r="N95" s="640"/>
      <c r="O95" s="640"/>
      <c r="P95" s="641"/>
    </row>
    <row r="96" spans="1:16" ht="18" customHeight="1" x14ac:dyDescent="0.25">
      <c r="A96" s="529"/>
      <c r="B96" s="190" t="s">
        <v>101</v>
      </c>
      <c r="C96" s="229" t="s">
        <v>384</v>
      </c>
      <c r="D96" s="529"/>
      <c r="E96" s="437" t="e">
        <f>Evalueringsmatrix!F96</f>
        <v>#N/A</v>
      </c>
      <c r="F96" s="266">
        <v>15</v>
      </c>
      <c r="G96" s="242"/>
      <c r="H96" s="243"/>
      <c r="I96" s="237"/>
      <c r="J96" s="639"/>
      <c r="K96" s="640"/>
      <c r="L96" s="640"/>
      <c r="M96" s="640"/>
      <c r="N96" s="640"/>
      <c r="O96" s="640"/>
      <c r="P96" s="641"/>
    </row>
    <row r="97" spans="1:16" ht="18" customHeight="1" thickBot="1" x14ac:dyDescent="0.3">
      <c r="A97" s="529"/>
      <c r="B97" s="190" t="s">
        <v>75</v>
      </c>
      <c r="C97" s="229" t="s">
        <v>385</v>
      </c>
      <c r="D97" s="565"/>
      <c r="E97" s="426" t="e">
        <f>Evalueringsmatrix!F97</f>
        <v>#N/A</v>
      </c>
      <c r="F97" s="150">
        <v>15</v>
      </c>
      <c r="G97" s="242"/>
      <c r="H97" s="243"/>
      <c r="I97" s="237"/>
      <c r="J97" s="639"/>
      <c r="K97" s="640"/>
      <c r="L97" s="640"/>
      <c r="M97" s="640"/>
      <c r="N97" s="640"/>
      <c r="O97" s="640"/>
      <c r="P97" s="641"/>
    </row>
    <row r="98" spans="1:16" ht="18" customHeight="1" x14ac:dyDescent="0.25">
      <c r="A98" s="183" t="s">
        <v>34</v>
      </c>
      <c r="B98" s="572" t="s">
        <v>124</v>
      </c>
      <c r="C98" s="573"/>
      <c r="D98" s="436" t="e">
        <f>Evalueringsmatrix!E98</f>
        <v>#N/A</v>
      </c>
      <c r="E98" s="36"/>
      <c r="F98" s="31">
        <f>SUM(F99:F106)</f>
        <v>100</v>
      </c>
      <c r="G98" s="240"/>
      <c r="H98" s="241"/>
      <c r="I98" s="237"/>
      <c r="J98" s="639"/>
      <c r="K98" s="640"/>
      <c r="L98" s="640"/>
      <c r="M98" s="640"/>
      <c r="N98" s="640"/>
      <c r="O98" s="640"/>
      <c r="P98" s="641"/>
    </row>
    <row r="99" spans="1:16" ht="18" customHeight="1" x14ac:dyDescent="0.25">
      <c r="A99" s="528"/>
      <c r="B99" s="190" t="s">
        <v>71</v>
      </c>
      <c r="C99" s="229" t="s">
        <v>125</v>
      </c>
      <c r="D99" s="528"/>
      <c r="E99" s="426" t="e">
        <f>Evalueringsmatrix!F99</f>
        <v>#N/A</v>
      </c>
      <c r="F99" s="38">
        <v>30</v>
      </c>
      <c r="G99" s="242"/>
      <c r="H99" s="243"/>
      <c r="I99" s="237"/>
      <c r="J99" s="639"/>
      <c r="K99" s="640"/>
      <c r="L99" s="640"/>
      <c r="M99" s="640"/>
      <c r="N99" s="640"/>
      <c r="O99" s="640"/>
      <c r="P99" s="641"/>
    </row>
    <row r="100" spans="1:16" ht="18" customHeight="1" x14ac:dyDescent="0.25">
      <c r="A100" s="529"/>
      <c r="B100" s="190" t="s">
        <v>72</v>
      </c>
      <c r="C100" s="229" t="s">
        <v>126</v>
      </c>
      <c r="D100" s="529"/>
      <c r="E100" s="426" t="e">
        <f>Evalueringsmatrix!F100</f>
        <v>#N/A</v>
      </c>
      <c r="F100" s="38">
        <v>10</v>
      </c>
      <c r="G100" s="242"/>
      <c r="H100" s="243"/>
      <c r="I100" s="237"/>
      <c r="J100" s="639"/>
      <c r="K100" s="640"/>
      <c r="L100" s="640"/>
      <c r="M100" s="640"/>
      <c r="N100" s="640"/>
      <c r="O100" s="640"/>
      <c r="P100" s="641"/>
    </row>
    <row r="101" spans="1:16" ht="27" customHeight="1" x14ac:dyDescent="0.25">
      <c r="A101" s="529"/>
      <c r="B101" s="200" t="s">
        <v>73</v>
      </c>
      <c r="C101" s="229" t="s">
        <v>127</v>
      </c>
      <c r="D101" s="529"/>
      <c r="E101" s="426" t="e">
        <f>Evalueringsmatrix!F101</f>
        <v>#N/A</v>
      </c>
      <c r="F101" s="38">
        <v>5</v>
      </c>
      <c r="G101" s="242"/>
      <c r="H101" s="243"/>
      <c r="I101" s="237"/>
      <c r="J101" s="639"/>
      <c r="K101" s="640"/>
      <c r="L101" s="640"/>
      <c r="M101" s="640"/>
      <c r="N101" s="640"/>
      <c r="O101" s="640"/>
      <c r="P101" s="641"/>
    </row>
    <row r="102" spans="1:16" ht="18" customHeight="1" x14ac:dyDescent="0.25">
      <c r="A102" s="529"/>
      <c r="B102" s="200" t="s">
        <v>74</v>
      </c>
      <c r="C102" s="232" t="s">
        <v>128</v>
      </c>
      <c r="D102" s="529"/>
      <c r="E102" s="426" t="e">
        <f>Evalueringsmatrix!F102</f>
        <v>#N/A</v>
      </c>
      <c r="F102" s="38">
        <v>5</v>
      </c>
      <c r="G102" s="242"/>
      <c r="H102" s="243"/>
      <c r="I102" s="237"/>
      <c r="J102" s="639"/>
      <c r="K102" s="640"/>
      <c r="L102" s="640"/>
      <c r="M102" s="640"/>
      <c r="N102" s="640"/>
      <c r="O102" s="640"/>
      <c r="P102" s="641"/>
    </row>
    <row r="103" spans="1:16" ht="18" customHeight="1" x14ac:dyDescent="0.25">
      <c r="A103" s="529"/>
      <c r="B103" s="200" t="s">
        <v>75</v>
      </c>
      <c r="C103" s="232" t="s">
        <v>129</v>
      </c>
      <c r="D103" s="529"/>
      <c r="E103" s="426" t="e">
        <f>Evalueringsmatrix!F103</f>
        <v>#N/A</v>
      </c>
      <c r="F103" s="38">
        <v>30</v>
      </c>
      <c r="G103" s="242"/>
      <c r="H103" s="243"/>
      <c r="I103" s="237"/>
      <c r="J103" s="639"/>
      <c r="K103" s="640"/>
      <c r="L103" s="640"/>
      <c r="M103" s="640"/>
      <c r="N103" s="640"/>
      <c r="O103" s="640"/>
      <c r="P103" s="641"/>
    </row>
    <row r="104" spans="1:16" ht="18" customHeight="1" x14ac:dyDescent="0.25">
      <c r="A104" s="529"/>
      <c r="B104" s="200" t="s">
        <v>76</v>
      </c>
      <c r="C104" s="232" t="s">
        <v>130</v>
      </c>
      <c r="D104" s="529"/>
      <c r="E104" s="426" t="e">
        <f>Evalueringsmatrix!F103</f>
        <v>#N/A</v>
      </c>
      <c r="F104" s="38">
        <v>10</v>
      </c>
      <c r="G104" s="242"/>
      <c r="H104" s="243"/>
      <c r="I104" s="252"/>
      <c r="J104" s="639" t="s">
        <v>378</v>
      </c>
      <c r="K104" s="640"/>
      <c r="L104" s="640"/>
      <c r="M104" s="640"/>
      <c r="N104" s="640"/>
      <c r="O104" s="640"/>
      <c r="P104" s="641"/>
    </row>
    <row r="105" spans="1:16" ht="26.25" customHeight="1" x14ac:dyDescent="0.25">
      <c r="A105" s="529"/>
      <c r="B105" s="200" t="s">
        <v>77</v>
      </c>
      <c r="C105" s="232" t="s">
        <v>131</v>
      </c>
      <c r="D105" s="529"/>
      <c r="E105" s="426" t="e">
        <f>Evalueringsmatrix!F104</f>
        <v>#N/A</v>
      </c>
      <c r="F105" s="38">
        <v>5</v>
      </c>
      <c r="G105" s="242"/>
      <c r="H105" s="243"/>
      <c r="I105" s="252"/>
      <c r="J105" s="639"/>
      <c r="K105" s="640"/>
      <c r="L105" s="640"/>
      <c r="M105" s="640"/>
      <c r="N105" s="640"/>
      <c r="O105" s="640"/>
      <c r="P105" s="641"/>
    </row>
    <row r="106" spans="1:16" ht="18" customHeight="1" x14ac:dyDescent="0.25">
      <c r="A106" s="530"/>
      <c r="B106" s="190" t="s">
        <v>78</v>
      </c>
      <c r="C106" s="229" t="s">
        <v>132</v>
      </c>
      <c r="D106" s="530"/>
      <c r="E106" s="426">
        <f>Evalueringsmatrix!F105</f>
        <v>0</v>
      </c>
      <c r="F106" s="38">
        <v>5</v>
      </c>
      <c r="G106" s="242"/>
      <c r="H106" s="243"/>
      <c r="I106" s="252"/>
      <c r="J106" s="639"/>
      <c r="K106" s="640"/>
      <c r="L106" s="640"/>
      <c r="M106" s="640"/>
      <c r="N106" s="640"/>
      <c r="O106" s="640"/>
      <c r="P106" s="641"/>
    </row>
    <row r="107" spans="1:16" ht="18" customHeight="1" x14ac:dyDescent="0.25">
      <c r="A107" s="196" t="s">
        <v>35</v>
      </c>
      <c r="B107" s="521" t="s">
        <v>133</v>
      </c>
      <c r="C107" s="522"/>
      <c r="D107" s="436" t="e">
        <f>Evalueringsmatrix!E105</f>
        <v>#N/A</v>
      </c>
      <c r="E107" s="220"/>
      <c r="F107" s="30">
        <v>100</v>
      </c>
      <c r="G107" s="240"/>
      <c r="H107" s="241"/>
      <c r="I107" s="237"/>
      <c r="J107" s="639"/>
      <c r="K107" s="640"/>
      <c r="L107" s="640"/>
      <c r="M107" s="640"/>
      <c r="N107" s="640"/>
      <c r="O107" s="640"/>
      <c r="P107" s="641"/>
    </row>
    <row r="108" spans="1:16" ht="18" customHeight="1" x14ac:dyDescent="0.25">
      <c r="A108" s="528"/>
      <c r="B108" s="190" t="s">
        <v>71</v>
      </c>
      <c r="C108" s="233" t="s">
        <v>134</v>
      </c>
      <c r="D108" s="563"/>
      <c r="E108" s="155" t="e">
        <f>Evalueringsmatrix!F106</f>
        <v>#N/A</v>
      </c>
      <c r="F108" s="38">
        <v>50</v>
      </c>
      <c r="G108" s="242"/>
      <c r="H108" s="243"/>
      <c r="I108" s="237"/>
      <c r="J108" s="639"/>
      <c r="K108" s="640"/>
      <c r="L108" s="640"/>
      <c r="M108" s="640"/>
      <c r="N108" s="640"/>
      <c r="O108" s="640"/>
      <c r="P108" s="641"/>
    </row>
    <row r="109" spans="1:16" ht="18" customHeight="1" x14ac:dyDescent="0.25">
      <c r="A109" s="530"/>
      <c r="B109" s="190" t="s">
        <v>72</v>
      </c>
      <c r="C109" s="233" t="s">
        <v>135</v>
      </c>
      <c r="D109" s="563"/>
      <c r="E109" s="430" t="e">
        <f>Evalueringsmatrix!F107</f>
        <v>#N/A</v>
      </c>
      <c r="F109" s="38">
        <v>50</v>
      </c>
      <c r="G109" s="242"/>
      <c r="H109" s="243"/>
      <c r="I109" s="237"/>
      <c r="J109" s="639"/>
      <c r="K109" s="640"/>
      <c r="L109" s="640"/>
      <c r="M109" s="640"/>
      <c r="N109" s="640"/>
      <c r="O109" s="640"/>
      <c r="P109" s="641"/>
    </row>
    <row r="110" spans="1:16" ht="18" customHeight="1" x14ac:dyDescent="0.25">
      <c r="A110" s="193" t="s">
        <v>36</v>
      </c>
      <c r="B110" s="547" t="s">
        <v>136</v>
      </c>
      <c r="C110" s="548"/>
      <c r="D110" s="436" t="e">
        <f>Evalueringsmatrix!E108</f>
        <v>#N/A</v>
      </c>
      <c r="E110" s="263"/>
      <c r="F110" s="30">
        <f>SUM(F111:F117)</f>
        <v>100</v>
      </c>
      <c r="G110" s="240"/>
      <c r="H110" s="241"/>
      <c r="I110" s="237"/>
      <c r="J110" s="639"/>
      <c r="K110" s="640"/>
      <c r="L110" s="640"/>
      <c r="M110" s="640"/>
      <c r="N110" s="640"/>
      <c r="O110" s="640"/>
      <c r="P110" s="641"/>
    </row>
    <row r="111" spans="1:16" ht="18" customHeight="1" x14ac:dyDescent="0.25">
      <c r="A111" s="528"/>
      <c r="B111" s="190" t="s">
        <v>71</v>
      </c>
      <c r="C111" s="229" t="s">
        <v>137</v>
      </c>
      <c r="D111" s="528"/>
      <c r="E111" s="426" t="e">
        <f>Evalueringsmatrix!F109</f>
        <v>#N/A</v>
      </c>
      <c r="F111" s="38">
        <v>16</v>
      </c>
      <c r="G111" s="242"/>
      <c r="H111" s="243"/>
      <c r="I111" s="237"/>
      <c r="J111" s="639"/>
      <c r="K111" s="640"/>
      <c r="L111" s="640"/>
      <c r="M111" s="640"/>
      <c r="N111" s="640"/>
      <c r="O111" s="640"/>
      <c r="P111" s="641"/>
    </row>
    <row r="112" spans="1:16" ht="18" customHeight="1" x14ac:dyDescent="0.25">
      <c r="A112" s="529"/>
      <c r="B112" s="190" t="s">
        <v>72</v>
      </c>
      <c r="C112" s="229" t="s">
        <v>320</v>
      </c>
      <c r="D112" s="529"/>
      <c r="E112" s="426" t="e">
        <f>Evalueringsmatrix!F110</f>
        <v>#N/A</v>
      </c>
      <c r="F112" s="38">
        <v>20</v>
      </c>
      <c r="G112" s="242"/>
      <c r="H112" s="243"/>
      <c r="I112" s="237"/>
      <c r="J112" s="639"/>
      <c r="K112" s="640"/>
      <c r="L112" s="640"/>
      <c r="M112" s="640"/>
      <c r="N112" s="640"/>
      <c r="O112" s="640"/>
      <c r="P112" s="641"/>
    </row>
    <row r="113" spans="1:16" ht="18" customHeight="1" x14ac:dyDescent="0.25">
      <c r="A113" s="529"/>
      <c r="B113" s="190" t="s">
        <v>73</v>
      </c>
      <c r="C113" s="229" t="s">
        <v>138</v>
      </c>
      <c r="D113" s="529"/>
      <c r="E113" s="426" t="e">
        <f>Evalueringsmatrix!F111</f>
        <v>#N/A</v>
      </c>
      <c r="F113" s="38">
        <v>16</v>
      </c>
      <c r="G113" s="242"/>
      <c r="H113" s="243"/>
      <c r="I113" s="237"/>
      <c r="J113" s="639"/>
      <c r="K113" s="640"/>
      <c r="L113" s="640"/>
      <c r="M113" s="640"/>
      <c r="N113" s="640"/>
      <c r="O113" s="640"/>
      <c r="P113" s="641"/>
    </row>
    <row r="114" spans="1:16" ht="18" customHeight="1" x14ac:dyDescent="0.25">
      <c r="A114" s="529"/>
      <c r="B114" s="190" t="s">
        <v>74</v>
      </c>
      <c r="C114" s="229" t="s">
        <v>321</v>
      </c>
      <c r="D114" s="529"/>
      <c r="E114" s="426" t="e">
        <f>Evalueringsmatrix!F112</f>
        <v>#N/A</v>
      </c>
      <c r="F114" s="38">
        <v>16</v>
      </c>
      <c r="G114" s="242"/>
      <c r="H114" s="243"/>
      <c r="I114" s="237"/>
      <c r="J114" s="639"/>
      <c r="K114" s="640"/>
      <c r="L114" s="640"/>
      <c r="M114" s="640"/>
      <c r="N114" s="640"/>
      <c r="O114" s="640"/>
      <c r="P114" s="641"/>
    </row>
    <row r="115" spans="1:16" ht="18" customHeight="1" x14ac:dyDescent="0.25">
      <c r="A115" s="529"/>
      <c r="B115" s="190" t="s">
        <v>75</v>
      </c>
      <c r="C115" s="229" t="s">
        <v>322</v>
      </c>
      <c r="D115" s="529"/>
      <c r="E115" s="426" t="e">
        <f>Evalueringsmatrix!F113</f>
        <v>#N/A</v>
      </c>
      <c r="F115" s="38">
        <v>6</v>
      </c>
      <c r="G115" s="242"/>
      <c r="H115" s="243"/>
      <c r="I115" s="237"/>
      <c r="J115" s="639"/>
      <c r="K115" s="640"/>
      <c r="L115" s="640"/>
      <c r="M115" s="640"/>
      <c r="N115" s="640"/>
      <c r="O115" s="640"/>
      <c r="P115" s="641"/>
    </row>
    <row r="116" spans="1:16" ht="18" customHeight="1" x14ac:dyDescent="0.25">
      <c r="A116" s="529"/>
      <c r="B116" s="190" t="s">
        <v>323</v>
      </c>
      <c r="C116" s="229" t="s">
        <v>324</v>
      </c>
      <c r="D116" s="529"/>
      <c r="E116" s="426" t="e">
        <f>Evalueringsmatrix!F114</f>
        <v>#N/A</v>
      </c>
      <c r="F116" s="38">
        <v>10</v>
      </c>
      <c r="G116" s="242"/>
      <c r="H116" s="243"/>
      <c r="I116" s="237"/>
      <c r="J116" s="639"/>
      <c r="K116" s="640"/>
      <c r="L116" s="640"/>
      <c r="M116" s="640"/>
      <c r="N116" s="640"/>
      <c r="O116" s="640"/>
      <c r="P116" s="641"/>
    </row>
    <row r="117" spans="1:16" ht="18" customHeight="1" x14ac:dyDescent="0.25">
      <c r="A117" s="529"/>
      <c r="B117" s="190" t="s">
        <v>77</v>
      </c>
      <c r="C117" s="229" t="s">
        <v>139</v>
      </c>
      <c r="D117" s="530"/>
      <c r="E117" s="426" t="e">
        <f>Evalueringsmatrix!F115</f>
        <v>#N/A</v>
      </c>
      <c r="F117" s="38">
        <v>16</v>
      </c>
      <c r="G117" s="242"/>
      <c r="H117" s="243"/>
      <c r="I117" s="237"/>
      <c r="J117" s="639"/>
      <c r="K117" s="640"/>
      <c r="L117" s="640"/>
      <c r="M117" s="640"/>
      <c r="N117" s="640"/>
      <c r="O117" s="640"/>
      <c r="P117" s="641"/>
    </row>
    <row r="118" spans="1:16" ht="18" customHeight="1" x14ac:dyDescent="0.25">
      <c r="A118" s="193" t="s">
        <v>37</v>
      </c>
      <c r="B118" s="547" t="s">
        <v>140</v>
      </c>
      <c r="C118" s="548"/>
      <c r="D118" s="436" t="e">
        <f>Evalueringsmatrix!E116</f>
        <v>#N/A</v>
      </c>
      <c r="E118" s="263"/>
      <c r="F118" s="30">
        <f>SUM(F119:F124)</f>
        <v>100</v>
      </c>
      <c r="G118" s="240"/>
      <c r="H118" s="241"/>
      <c r="I118" s="237"/>
      <c r="J118" s="639"/>
      <c r="K118" s="640"/>
      <c r="L118" s="640"/>
      <c r="M118" s="640"/>
      <c r="N118" s="640"/>
      <c r="O118" s="640"/>
      <c r="P118" s="641"/>
    </row>
    <row r="119" spans="1:16" ht="18" customHeight="1" x14ac:dyDescent="0.25">
      <c r="A119" s="528"/>
      <c r="B119" s="190" t="s">
        <v>71</v>
      </c>
      <c r="C119" s="229" t="s">
        <v>141</v>
      </c>
      <c r="D119" s="528"/>
      <c r="E119" s="426" t="e">
        <f>Evalueringsmatrix!F117</f>
        <v>#N/A</v>
      </c>
      <c r="F119" s="38">
        <v>20</v>
      </c>
      <c r="G119" s="242"/>
      <c r="H119" s="243"/>
      <c r="I119" s="237"/>
      <c r="J119" s="639"/>
      <c r="K119" s="640"/>
      <c r="L119" s="640"/>
      <c r="M119" s="640"/>
      <c r="N119" s="640"/>
      <c r="O119" s="640"/>
      <c r="P119" s="641"/>
    </row>
    <row r="120" spans="1:16" ht="18" customHeight="1" x14ac:dyDescent="0.25">
      <c r="A120" s="529"/>
      <c r="B120" s="190" t="s">
        <v>72</v>
      </c>
      <c r="C120" s="229" t="s">
        <v>142</v>
      </c>
      <c r="D120" s="529"/>
      <c r="E120" s="426" t="e">
        <f>Evalueringsmatrix!F118</f>
        <v>#N/A</v>
      </c>
      <c r="F120" s="38">
        <v>20</v>
      </c>
      <c r="G120" s="242"/>
      <c r="H120" s="243"/>
      <c r="I120" s="237"/>
      <c r="J120" s="639"/>
      <c r="K120" s="640"/>
      <c r="L120" s="640"/>
      <c r="M120" s="640"/>
      <c r="N120" s="640"/>
      <c r="O120" s="640"/>
      <c r="P120" s="641"/>
    </row>
    <row r="121" spans="1:16" ht="18" customHeight="1" x14ac:dyDescent="0.25">
      <c r="A121" s="529"/>
      <c r="B121" s="190" t="s">
        <v>73</v>
      </c>
      <c r="C121" s="229" t="s">
        <v>325</v>
      </c>
      <c r="D121" s="529"/>
      <c r="E121" s="426" t="e">
        <f>Evalueringsmatrix!F119</f>
        <v>#N/A</v>
      </c>
      <c r="F121" s="38">
        <v>15</v>
      </c>
      <c r="G121" s="242"/>
      <c r="H121" s="243"/>
      <c r="I121" s="237"/>
      <c r="J121" s="639"/>
      <c r="K121" s="640"/>
      <c r="L121" s="640"/>
      <c r="M121" s="640"/>
      <c r="N121" s="640"/>
      <c r="O121" s="640"/>
      <c r="P121" s="641"/>
    </row>
    <row r="122" spans="1:16" ht="18" customHeight="1" x14ac:dyDescent="0.25">
      <c r="A122" s="529"/>
      <c r="B122" s="190" t="s">
        <v>74</v>
      </c>
      <c r="C122" s="229" t="s">
        <v>326</v>
      </c>
      <c r="D122" s="529"/>
      <c r="E122" s="426" t="e">
        <f>Evalueringsmatrix!F120</f>
        <v>#N/A</v>
      </c>
      <c r="F122" s="38">
        <v>15</v>
      </c>
      <c r="G122" s="242"/>
      <c r="H122" s="243"/>
      <c r="I122" s="237"/>
      <c r="J122" s="639"/>
      <c r="K122" s="640"/>
      <c r="L122" s="640"/>
      <c r="M122" s="640"/>
      <c r="N122" s="640"/>
      <c r="O122" s="640"/>
      <c r="P122" s="641"/>
    </row>
    <row r="123" spans="1:16" ht="18" customHeight="1" x14ac:dyDescent="0.25">
      <c r="A123" s="529"/>
      <c r="B123" s="190" t="s">
        <v>75</v>
      </c>
      <c r="C123" s="229" t="s">
        <v>143</v>
      </c>
      <c r="D123" s="529"/>
      <c r="E123" s="426" t="e">
        <f>Evalueringsmatrix!F121</f>
        <v>#N/A</v>
      </c>
      <c r="F123" s="38">
        <v>15</v>
      </c>
      <c r="G123" s="242"/>
      <c r="H123" s="243"/>
      <c r="I123" s="237"/>
      <c r="J123" s="639"/>
      <c r="K123" s="640"/>
      <c r="L123" s="640"/>
      <c r="M123" s="640"/>
      <c r="N123" s="640"/>
      <c r="O123" s="640"/>
      <c r="P123" s="641"/>
    </row>
    <row r="124" spans="1:16" ht="18" customHeight="1" x14ac:dyDescent="0.25">
      <c r="A124" s="529"/>
      <c r="B124" s="200" t="s">
        <v>76</v>
      </c>
      <c r="C124" s="232" t="s">
        <v>327</v>
      </c>
      <c r="D124" s="529"/>
      <c r="E124" s="428" t="e">
        <f>Evalueringsmatrix!F122</f>
        <v>#N/A</v>
      </c>
      <c r="F124" s="266">
        <v>15</v>
      </c>
      <c r="G124" s="242"/>
      <c r="H124" s="243"/>
      <c r="I124" s="237"/>
      <c r="J124" s="639"/>
      <c r="K124" s="640"/>
      <c r="L124" s="640"/>
      <c r="M124" s="640"/>
      <c r="N124" s="640"/>
      <c r="O124" s="640"/>
      <c r="P124" s="641"/>
    </row>
    <row r="125" spans="1:16" ht="18" customHeight="1" x14ac:dyDescent="0.25">
      <c r="A125" s="193" t="s">
        <v>38</v>
      </c>
      <c r="B125" s="547" t="s">
        <v>144</v>
      </c>
      <c r="C125" s="548"/>
      <c r="D125" s="436" t="e">
        <f>Evalueringsmatrix!E123</f>
        <v>#N/A</v>
      </c>
      <c r="E125" s="263"/>
      <c r="F125" s="30">
        <f>SUM(F126:F139)</f>
        <v>100</v>
      </c>
      <c r="G125" s="240"/>
      <c r="H125" s="241"/>
      <c r="I125" s="237"/>
      <c r="J125" s="639"/>
      <c r="K125" s="640"/>
      <c r="L125" s="640"/>
      <c r="M125" s="640"/>
      <c r="N125" s="640"/>
      <c r="O125" s="640"/>
      <c r="P125" s="641"/>
    </row>
    <row r="126" spans="1:16" ht="18" customHeight="1" x14ac:dyDescent="0.25">
      <c r="A126" s="529"/>
      <c r="B126" s="190" t="s">
        <v>79</v>
      </c>
      <c r="C126" s="229" t="s">
        <v>145</v>
      </c>
      <c r="D126" s="528"/>
      <c r="E126" s="426" t="e">
        <f>Evalueringsmatrix!F124</f>
        <v>#N/A</v>
      </c>
      <c r="F126" s="38">
        <v>15</v>
      </c>
      <c r="G126" s="242"/>
      <c r="H126" s="243"/>
      <c r="I126" s="237"/>
      <c r="J126" s="639"/>
      <c r="K126" s="640"/>
      <c r="L126" s="640"/>
      <c r="M126" s="640"/>
      <c r="N126" s="640"/>
      <c r="O126" s="640"/>
      <c r="P126" s="641"/>
    </row>
    <row r="127" spans="1:16" ht="18" customHeight="1" x14ac:dyDescent="0.25">
      <c r="A127" s="529"/>
      <c r="B127" s="190" t="s">
        <v>80</v>
      </c>
      <c r="C127" s="229" t="s">
        <v>146</v>
      </c>
      <c r="D127" s="529"/>
      <c r="E127" s="426" t="e">
        <f>Evalueringsmatrix!F125</f>
        <v>#N/A</v>
      </c>
      <c r="F127" s="38">
        <v>6</v>
      </c>
      <c r="G127" s="242"/>
      <c r="H127" s="243"/>
      <c r="I127" s="237"/>
      <c r="J127" s="639"/>
      <c r="K127" s="640"/>
      <c r="L127" s="640"/>
      <c r="M127" s="640"/>
      <c r="N127" s="640"/>
      <c r="O127" s="640"/>
      <c r="P127" s="641"/>
    </row>
    <row r="128" spans="1:16" ht="18" customHeight="1" x14ac:dyDescent="0.25">
      <c r="A128" s="529"/>
      <c r="B128" s="190" t="s">
        <v>81</v>
      </c>
      <c r="C128" s="229" t="s">
        <v>147</v>
      </c>
      <c r="D128" s="529"/>
      <c r="E128" s="426" t="e">
        <f>Evalueringsmatrix!F126</f>
        <v>#N/A</v>
      </c>
      <c r="F128" s="38">
        <v>5</v>
      </c>
      <c r="G128" s="242"/>
      <c r="H128" s="243"/>
      <c r="I128" s="237"/>
      <c r="J128" s="639"/>
      <c r="K128" s="640"/>
      <c r="L128" s="640"/>
      <c r="M128" s="640"/>
      <c r="N128" s="640"/>
      <c r="O128" s="640"/>
      <c r="P128" s="641"/>
    </row>
    <row r="129" spans="1:16" ht="18" customHeight="1" x14ac:dyDescent="0.25">
      <c r="A129" s="529"/>
      <c r="B129" s="190" t="s">
        <v>82</v>
      </c>
      <c r="C129" s="229" t="s">
        <v>330</v>
      </c>
      <c r="D129" s="529"/>
      <c r="E129" s="426" t="e">
        <f>Evalueringsmatrix!F127</f>
        <v>#N/A</v>
      </c>
      <c r="F129" s="38">
        <v>5</v>
      </c>
      <c r="G129" s="242"/>
      <c r="H129" s="243"/>
      <c r="I129" s="237"/>
      <c r="J129" s="639"/>
      <c r="K129" s="640"/>
      <c r="L129" s="640"/>
      <c r="M129" s="640"/>
      <c r="N129" s="640"/>
      <c r="O129" s="640"/>
      <c r="P129" s="641"/>
    </row>
    <row r="130" spans="1:16" ht="18" customHeight="1" x14ac:dyDescent="0.25">
      <c r="A130" s="529"/>
      <c r="B130" s="190" t="s">
        <v>83</v>
      </c>
      <c r="C130" s="229" t="s">
        <v>148</v>
      </c>
      <c r="D130" s="529"/>
      <c r="E130" s="426" t="e">
        <f>Evalueringsmatrix!F128</f>
        <v>#N/A</v>
      </c>
      <c r="F130" s="38">
        <v>6</v>
      </c>
      <c r="G130" s="242"/>
      <c r="H130" s="243"/>
      <c r="I130" s="237"/>
      <c r="J130" s="639"/>
      <c r="K130" s="640"/>
      <c r="L130" s="640"/>
      <c r="M130" s="640"/>
      <c r="N130" s="640"/>
      <c r="O130" s="640"/>
      <c r="P130" s="641"/>
    </row>
    <row r="131" spans="1:16" ht="18" customHeight="1" x14ac:dyDescent="0.25">
      <c r="A131" s="529"/>
      <c r="B131" s="190" t="s">
        <v>84</v>
      </c>
      <c r="C131" s="229" t="s">
        <v>149</v>
      </c>
      <c r="D131" s="529"/>
      <c r="E131" s="426" t="e">
        <f>Evalueringsmatrix!F129</f>
        <v>#N/A</v>
      </c>
      <c r="F131" s="38">
        <v>6</v>
      </c>
      <c r="G131" s="242"/>
      <c r="H131" s="243"/>
      <c r="I131" s="237"/>
      <c r="J131" s="639"/>
      <c r="K131" s="640"/>
      <c r="L131" s="640"/>
      <c r="M131" s="640"/>
      <c r="N131" s="640"/>
      <c r="O131" s="640"/>
      <c r="P131" s="641"/>
    </row>
    <row r="132" spans="1:16" ht="30" customHeight="1" x14ac:dyDescent="0.25">
      <c r="A132" s="529"/>
      <c r="B132" s="190" t="s">
        <v>102</v>
      </c>
      <c r="C132" s="229" t="s">
        <v>150</v>
      </c>
      <c r="D132" s="529"/>
      <c r="E132" s="426" t="e">
        <f>Evalueringsmatrix!F130</f>
        <v>#N/A</v>
      </c>
      <c r="F132" s="38">
        <v>7</v>
      </c>
      <c r="G132" s="242"/>
      <c r="H132" s="243"/>
      <c r="I132" s="237"/>
      <c r="J132" s="639"/>
      <c r="K132" s="640"/>
      <c r="L132" s="640"/>
      <c r="M132" s="640"/>
      <c r="N132" s="640"/>
      <c r="O132" s="640"/>
      <c r="P132" s="641"/>
    </row>
    <row r="133" spans="1:16" ht="18" customHeight="1" x14ac:dyDescent="0.25">
      <c r="A133" s="529"/>
      <c r="B133" s="190" t="s">
        <v>85</v>
      </c>
      <c r="C133" s="229" t="s">
        <v>328</v>
      </c>
      <c r="D133" s="529"/>
      <c r="E133" s="426" t="e">
        <f>Evalueringsmatrix!F131</f>
        <v>#N/A</v>
      </c>
      <c r="F133" s="38">
        <v>5</v>
      </c>
      <c r="G133" s="242"/>
      <c r="H133" s="243"/>
      <c r="I133" s="237"/>
      <c r="J133" s="639"/>
      <c r="K133" s="640"/>
      <c r="L133" s="640"/>
      <c r="M133" s="640"/>
      <c r="N133" s="640"/>
      <c r="O133" s="640"/>
      <c r="P133" s="641"/>
    </row>
    <row r="134" spans="1:16" ht="18" customHeight="1" x14ac:dyDescent="0.25">
      <c r="A134" s="529"/>
      <c r="B134" s="190" t="s">
        <v>86</v>
      </c>
      <c r="C134" s="229" t="s">
        <v>151</v>
      </c>
      <c r="D134" s="529"/>
      <c r="E134" s="426" t="e">
        <f>Evalueringsmatrix!F132</f>
        <v>#N/A</v>
      </c>
      <c r="F134" s="38">
        <v>10</v>
      </c>
      <c r="G134" s="242"/>
      <c r="H134" s="243"/>
      <c r="I134" s="237"/>
      <c r="J134" s="639"/>
      <c r="K134" s="640"/>
      <c r="L134" s="640"/>
      <c r="M134" s="640"/>
      <c r="N134" s="640"/>
      <c r="O134" s="640"/>
      <c r="P134" s="641"/>
    </row>
    <row r="135" spans="1:16" ht="18" customHeight="1" x14ac:dyDescent="0.25">
      <c r="A135" s="529"/>
      <c r="B135" s="190" t="s">
        <v>87</v>
      </c>
      <c r="C135" s="229" t="s">
        <v>152</v>
      </c>
      <c r="D135" s="529"/>
      <c r="E135" s="426" t="e">
        <f>Evalueringsmatrix!F133</f>
        <v>#N/A</v>
      </c>
      <c r="F135" s="38">
        <v>5</v>
      </c>
      <c r="G135" s="242"/>
      <c r="H135" s="243"/>
      <c r="I135" s="237"/>
      <c r="J135" s="639"/>
      <c r="K135" s="640"/>
      <c r="L135" s="640"/>
      <c r="M135" s="640"/>
      <c r="N135" s="640"/>
      <c r="O135" s="640"/>
      <c r="P135" s="641"/>
    </row>
    <row r="136" spans="1:16" ht="18" customHeight="1" x14ac:dyDescent="0.25">
      <c r="A136" s="529"/>
      <c r="B136" s="190" t="s">
        <v>88</v>
      </c>
      <c r="C136" s="229" t="s">
        <v>153</v>
      </c>
      <c r="D136" s="529"/>
      <c r="E136" s="426" t="e">
        <f>Evalueringsmatrix!F134</f>
        <v>#N/A</v>
      </c>
      <c r="F136" s="38">
        <v>5</v>
      </c>
      <c r="G136" s="242"/>
      <c r="H136" s="243"/>
      <c r="I136" s="237"/>
      <c r="J136" s="639"/>
      <c r="K136" s="640"/>
      <c r="L136" s="640"/>
      <c r="M136" s="640"/>
      <c r="N136" s="640"/>
      <c r="O136" s="640"/>
      <c r="P136" s="641"/>
    </row>
    <row r="137" spans="1:16" ht="18" customHeight="1" x14ac:dyDescent="0.25">
      <c r="A137" s="529"/>
      <c r="B137" s="190" t="s">
        <v>329</v>
      </c>
      <c r="C137" s="229" t="s">
        <v>154</v>
      </c>
      <c r="D137" s="529"/>
      <c r="E137" s="426" t="e">
        <f>Evalueringsmatrix!F135</f>
        <v>#N/A</v>
      </c>
      <c r="F137" s="38">
        <v>5</v>
      </c>
      <c r="G137" s="242"/>
      <c r="H137" s="243"/>
      <c r="I137" s="237"/>
      <c r="J137" s="639"/>
      <c r="K137" s="640"/>
      <c r="L137" s="640"/>
      <c r="M137" s="640"/>
      <c r="N137" s="640"/>
      <c r="O137" s="640"/>
      <c r="P137" s="641"/>
    </row>
    <row r="138" spans="1:16" ht="18" customHeight="1" x14ac:dyDescent="0.25">
      <c r="A138" s="529"/>
      <c r="B138" s="190" t="s">
        <v>89</v>
      </c>
      <c r="C138" s="229" t="s">
        <v>155</v>
      </c>
      <c r="D138" s="529"/>
      <c r="E138" s="426" t="e">
        <f>Evalueringsmatrix!F136</f>
        <v>#N/A</v>
      </c>
      <c r="F138" s="38">
        <v>10</v>
      </c>
      <c r="G138" s="242"/>
      <c r="H138" s="243"/>
      <c r="I138" s="237"/>
      <c r="J138" s="639"/>
      <c r="K138" s="640"/>
      <c r="L138" s="640"/>
      <c r="M138" s="640"/>
      <c r="N138" s="640"/>
      <c r="O138" s="640"/>
      <c r="P138" s="641"/>
    </row>
    <row r="139" spans="1:16" ht="18" customHeight="1" x14ac:dyDescent="0.25">
      <c r="A139" s="529"/>
      <c r="B139" s="190" t="s">
        <v>103</v>
      </c>
      <c r="C139" s="229" t="s">
        <v>156</v>
      </c>
      <c r="D139" s="530"/>
      <c r="E139" s="426" t="e">
        <f>Evalueringsmatrix!F137</f>
        <v>#N/A</v>
      </c>
      <c r="F139" s="38">
        <v>10</v>
      </c>
      <c r="G139" s="242"/>
      <c r="H139" s="243"/>
      <c r="I139" s="237"/>
      <c r="J139" s="639"/>
      <c r="K139" s="640"/>
      <c r="L139" s="640"/>
      <c r="M139" s="640"/>
      <c r="N139" s="640"/>
      <c r="O139" s="640"/>
      <c r="P139" s="641"/>
    </row>
    <row r="140" spans="1:16" ht="18" customHeight="1" x14ac:dyDescent="0.25">
      <c r="A140" s="193" t="s">
        <v>39</v>
      </c>
      <c r="B140" s="547" t="s">
        <v>157</v>
      </c>
      <c r="C140" s="548"/>
      <c r="D140" s="436" t="e">
        <f>Evalueringsmatrix!E138</f>
        <v>#N/A</v>
      </c>
      <c r="E140" s="263"/>
      <c r="F140" s="30">
        <v>100</v>
      </c>
      <c r="G140" s="240"/>
      <c r="H140" s="241"/>
      <c r="I140" s="237"/>
      <c r="J140" s="639"/>
      <c r="K140" s="640"/>
      <c r="L140" s="640"/>
      <c r="M140" s="640"/>
      <c r="N140" s="640"/>
      <c r="O140" s="640"/>
      <c r="P140" s="641"/>
    </row>
    <row r="141" spans="1:16" ht="18" customHeight="1" x14ac:dyDescent="0.25">
      <c r="A141" s="528"/>
      <c r="B141" s="190" t="s">
        <v>79</v>
      </c>
      <c r="C141" s="229" t="s">
        <v>331</v>
      </c>
      <c r="D141" s="563"/>
      <c r="E141" s="426" t="e">
        <f>Evalueringsmatrix!F139</f>
        <v>#N/A</v>
      </c>
      <c r="F141" s="38">
        <v>20</v>
      </c>
      <c r="G141" s="242"/>
      <c r="H141" s="243"/>
      <c r="I141" s="237"/>
      <c r="J141" s="639"/>
      <c r="K141" s="640"/>
      <c r="L141" s="640"/>
      <c r="M141" s="640"/>
      <c r="N141" s="640"/>
      <c r="O141" s="640"/>
      <c r="P141" s="641"/>
    </row>
    <row r="142" spans="1:16" ht="18" customHeight="1" x14ac:dyDescent="0.25">
      <c r="A142" s="529"/>
      <c r="B142" s="190" t="s">
        <v>80</v>
      </c>
      <c r="C142" s="229" t="s">
        <v>466</v>
      </c>
      <c r="D142" s="563"/>
      <c r="E142" s="426" t="e">
        <f>Evalueringsmatrix!F140</f>
        <v>#N/A</v>
      </c>
      <c r="F142" s="38">
        <v>20</v>
      </c>
      <c r="G142" s="242"/>
      <c r="H142" s="243"/>
      <c r="I142" s="237"/>
      <c r="J142" s="639"/>
      <c r="K142" s="640"/>
      <c r="L142" s="640"/>
      <c r="M142" s="640"/>
      <c r="N142" s="640"/>
      <c r="O142" s="640"/>
      <c r="P142" s="641"/>
    </row>
    <row r="143" spans="1:16" ht="18" customHeight="1" x14ac:dyDescent="0.25">
      <c r="A143" s="529"/>
      <c r="B143" s="190" t="s">
        <v>81</v>
      </c>
      <c r="C143" s="229" t="s">
        <v>502</v>
      </c>
      <c r="D143" s="563"/>
      <c r="E143" s="426" t="e">
        <f>Evalueringsmatrix!F141</f>
        <v>#N/A</v>
      </c>
      <c r="F143" s="38">
        <v>20</v>
      </c>
      <c r="G143" s="242"/>
      <c r="H143" s="243"/>
      <c r="I143" s="237"/>
      <c r="J143" s="639"/>
      <c r="K143" s="640"/>
      <c r="L143" s="640"/>
      <c r="M143" s="640"/>
      <c r="N143" s="640"/>
      <c r="O143" s="640"/>
      <c r="P143" s="641"/>
    </row>
    <row r="144" spans="1:16" ht="18" customHeight="1" x14ac:dyDescent="0.25">
      <c r="A144" s="529"/>
      <c r="B144" s="190" t="s">
        <v>82</v>
      </c>
      <c r="C144" s="229" t="s">
        <v>467</v>
      </c>
      <c r="D144" s="563"/>
      <c r="E144" s="426" t="e">
        <f>Evalueringsmatrix!F142</f>
        <v>#N/A</v>
      </c>
      <c r="F144" s="38">
        <v>20</v>
      </c>
      <c r="G144" s="242"/>
      <c r="H144" s="243"/>
      <c r="I144" s="237"/>
      <c r="J144" s="639"/>
      <c r="K144" s="640"/>
      <c r="L144" s="640"/>
      <c r="M144" s="640"/>
      <c r="N144" s="640"/>
      <c r="O144" s="640"/>
      <c r="P144" s="641"/>
    </row>
    <row r="145" spans="1:16" ht="18" customHeight="1" x14ac:dyDescent="0.25">
      <c r="A145" s="529"/>
      <c r="B145" s="200" t="s">
        <v>83</v>
      </c>
      <c r="C145" s="232" t="s">
        <v>503</v>
      </c>
      <c r="D145" s="528"/>
      <c r="E145" s="428" t="e">
        <f>Evalueringsmatrix!F143</f>
        <v>#N/A</v>
      </c>
      <c r="F145" s="266">
        <v>20</v>
      </c>
      <c r="G145" s="242"/>
      <c r="H145" s="243"/>
      <c r="I145" s="237"/>
      <c r="J145" s="639"/>
      <c r="K145" s="640"/>
      <c r="L145" s="640"/>
      <c r="M145" s="640"/>
      <c r="N145" s="640"/>
      <c r="O145" s="640"/>
      <c r="P145" s="641"/>
    </row>
    <row r="146" spans="1:16" ht="18" customHeight="1" x14ac:dyDescent="0.25">
      <c r="A146" s="193" t="s">
        <v>40</v>
      </c>
      <c r="B146" s="547" t="s">
        <v>159</v>
      </c>
      <c r="C146" s="548"/>
      <c r="D146" s="436" t="e">
        <f>Evalueringsmatrix!E144</f>
        <v>#N/A</v>
      </c>
      <c r="E146" s="263"/>
      <c r="F146" s="30">
        <f>SUM(F147:F153)</f>
        <v>100</v>
      </c>
      <c r="G146" s="240"/>
      <c r="H146" s="241"/>
      <c r="I146" s="237"/>
      <c r="J146" s="639"/>
      <c r="K146" s="640"/>
      <c r="L146" s="640"/>
      <c r="M146" s="640"/>
      <c r="N146" s="640"/>
      <c r="O146" s="640"/>
      <c r="P146" s="641"/>
    </row>
    <row r="147" spans="1:16" ht="18" customHeight="1" x14ac:dyDescent="0.25">
      <c r="A147" s="529"/>
      <c r="B147" s="369" t="s">
        <v>71</v>
      </c>
      <c r="C147" s="231" t="s">
        <v>332</v>
      </c>
      <c r="D147" s="529"/>
      <c r="E147" s="427" t="e">
        <f>Evalueringsmatrix!F146</f>
        <v>#N/A</v>
      </c>
      <c r="F147" s="370">
        <v>20</v>
      </c>
      <c r="G147" s="242"/>
      <c r="H147" s="243"/>
      <c r="I147" s="237"/>
      <c r="J147" s="639"/>
      <c r="K147" s="640"/>
      <c r="L147" s="640"/>
      <c r="M147" s="640"/>
      <c r="N147" s="640"/>
      <c r="O147" s="640"/>
      <c r="P147" s="641"/>
    </row>
    <row r="148" spans="1:16" ht="18" customHeight="1" x14ac:dyDescent="0.25">
      <c r="A148" s="529"/>
      <c r="B148" s="190" t="s">
        <v>85</v>
      </c>
      <c r="C148" s="232" t="s">
        <v>333</v>
      </c>
      <c r="D148" s="529"/>
      <c r="E148" s="426" t="e">
        <f>Evalueringsmatrix!F147</f>
        <v>#N/A</v>
      </c>
      <c r="F148" s="38">
        <v>20</v>
      </c>
      <c r="G148" s="242"/>
      <c r="H148" s="243"/>
      <c r="I148" s="237"/>
      <c r="J148" s="639"/>
      <c r="K148" s="640"/>
      <c r="L148" s="640"/>
      <c r="M148" s="640"/>
      <c r="N148" s="640"/>
      <c r="O148" s="640"/>
      <c r="P148" s="641"/>
    </row>
    <row r="149" spans="1:16" ht="18" customHeight="1" x14ac:dyDescent="0.25">
      <c r="A149" s="529"/>
      <c r="B149" s="190" t="s">
        <v>86</v>
      </c>
      <c r="C149" s="232" t="s">
        <v>334</v>
      </c>
      <c r="D149" s="529"/>
      <c r="E149" s="426" t="e">
        <f>Evalueringsmatrix!F148</f>
        <v>#N/A</v>
      </c>
      <c r="F149" s="38">
        <v>10</v>
      </c>
      <c r="G149" s="242"/>
      <c r="H149" s="243"/>
      <c r="I149" s="237"/>
      <c r="J149" s="639"/>
      <c r="K149" s="640"/>
      <c r="L149" s="640"/>
      <c r="M149" s="640"/>
      <c r="N149" s="640"/>
      <c r="O149" s="640"/>
      <c r="P149" s="641"/>
    </row>
    <row r="150" spans="1:16" ht="18" customHeight="1" x14ac:dyDescent="0.25">
      <c r="A150" s="529"/>
      <c r="B150" s="190" t="s">
        <v>87</v>
      </c>
      <c r="C150" s="232" t="s">
        <v>335</v>
      </c>
      <c r="D150" s="529"/>
      <c r="E150" s="426" t="e">
        <f>Evalueringsmatrix!F149</f>
        <v>#N/A</v>
      </c>
      <c r="F150" s="38">
        <v>15</v>
      </c>
      <c r="G150" s="242"/>
      <c r="H150" s="243"/>
      <c r="I150" s="237"/>
      <c r="J150" s="639"/>
      <c r="K150" s="640"/>
      <c r="L150" s="640"/>
      <c r="M150" s="640"/>
      <c r="N150" s="640"/>
      <c r="O150" s="640"/>
      <c r="P150" s="641"/>
    </row>
    <row r="151" spans="1:16" ht="18" customHeight="1" x14ac:dyDescent="0.25">
      <c r="A151" s="559"/>
      <c r="B151" s="190" t="s">
        <v>88</v>
      </c>
      <c r="C151" s="232" t="s">
        <v>336</v>
      </c>
      <c r="D151" s="559"/>
      <c r="E151" s="426" t="e">
        <f>Evalueringsmatrix!F150</f>
        <v>#N/A</v>
      </c>
      <c r="F151" s="38">
        <v>10</v>
      </c>
      <c r="G151" s="242"/>
      <c r="H151" s="243"/>
      <c r="I151" s="237"/>
      <c r="J151" s="639"/>
      <c r="K151" s="640"/>
      <c r="L151" s="640"/>
      <c r="M151" s="640"/>
      <c r="N151" s="640"/>
      <c r="O151" s="640"/>
      <c r="P151" s="641"/>
    </row>
    <row r="152" spans="1:16" ht="18" customHeight="1" x14ac:dyDescent="0.25">
      <c r="A152" s="559"/>
      <c r="B152" s="190" t="s">
        <v>73</v>
      </c>
      <c r="C152" s="232" t="s">
        <v>337</v>
      </c>
      <c r="D152" s="559"/>
      <c r="E152" s="426" t="e">
        <f>Evalueringsmatrix!F151</f>
        <v>#N/A</v>
      </c>
      <c r="F152" s="38">
        <v>15</v>
      </c>
      <c r="G152" s="242"/>
      <c r="H152" s="243"/>
      <c r="I152" s="237"/>
      <c r="J152" s="639"/>
      <c r="K152" s="640"/>
      <c r="L152" s="640"/>
      <c r="M152" s="640"/>
      <c r="N152" s="640"/>
      <c r="O152" s="640"/>
      <c r="P152" s="641"/>
    </row>
    <row r="153" spans="1:16" ht="18" customHeight="1" x14ac:dyDescent="0.25">
      <c r="A153" s="559"/>
      <c r="B153" s="200" t="s">
        <v>74</v>
      </c>
      <c r="C153" s="232" t="s">
        <v>338</v>
      </c>
      <c r="D153" s="559"/>
      <c r="E153" s="428" t="e">
        <f>Evalueringsmatrix!F152</f>
        <v>#N/A</v>
      </c>
      <c r="F153" s="266">
        <v>10</v>
      </c>
      <c r="G153" s="242"/>
      <c r="H153" s="243"/>
      <c r="I153" s="237"/>
      <c r="J153" s="639"/>
      <c r="K153" s="640"/>
      <c r="L153" s="640"/>
      <c r="M153" s="640"/>
      <c r="N153" s="640"/>
      <c r="O153" s="640"/>
      <c r="P153" s="641"/>
    </row>
    <row r="154" spans="1:16" ht="18" customHeight="1" x14ac:dyDescent="0.25">
      <c r="A154" s="193" t="s">
        <v>339</v>
      </c>
      <c r="B154" s="547" t="s">
        <v>340</v>
      </c>
      <c r="C154" s="549"/>
      <c r="D154" s="436" t="e">
        <f>Evalueringsmatrix!E153</f>
        <v>#N/A</v>
      </c>
      <c r="E154" s="263"/>
      <c r="F154" s="30">
        <f>SUM(F155:F159)</f>
        <v>100</v>
      </c>
      <c r="G154" s="240"/>
      <c r="H154" s="241"/>
      <c r="I154" s="237"/>
      <c r="J154" s="639"/>
      <c r="K154" s="640"/>
      <c r="L154" s="640"/>
      <c r="M154" s="640"/>
      <c r="N154" s="640"/>
      <c r="O154" s="640"/>
      <c r="P154" s="641"/>
    </row>
    <row r="155" spans="1:16" ht="18" customHeight="1" x14ac:dyDescent="0.25">
      <c r="A155" s="529"/>
      <c r="B155" s="369" t="s">
        <v>71</v>
      </c>
      <c r="C155" s="371" t="s">
        <v>341</v>
      </c>
      <c r="D155" s="529"/>
      <c r="E155" s="427" t="e">
        <f>Evalueringsmatrix!F154</f>
        <v>#N/A</v>
      </c>
      <c r="F155" s="370">
        <v>16</v>
      </c>
      <c r="G155" s="242"/>
      <c r="H155" s="243"/>
      <c r="I155" s="237"/>
      <c r="J155" s="639"/>
      <c r="K155" s="640"/>
      <c r="L155" s="640"/>
      <c r="M155" s="640"/>
      <c r="N155" s="640"/>
      <c r="O155" s="640"/>
      <c r="P155" s="641"/>
    </row>
    <row r="156" spans="1:16" ht="18" customHeight="1" x14ac:dyDescent="0.25">
      <c r="A156" s="529"/>
      <c r="B156" s="190" t="s">
        <v>72</v>
      </c>
      <c r="C156" s="232" t="s">
        <v>342</v>
      </c>
      <c r="D156" s="529"/>
      <c r="E156" s="426" t="e">
        <f>Evalueringsmatrix!F155</f>
        <v>#N/A</v>
      </c>
      <c r="F156" s="38">
        <v>16</v>
      </c>
      <c r="G156" s="242"/>
      <c r="H156" s="243"/>
      <c r="I156" s="237"/>
      <c r="J156" s="639"/>
      <c r="K156" s="640"/>
      <c r="L156" s="640"/>
      <c r="M156" s="640"/>
      <c r="N156" s="640"/>
      <c r="O156" s="640"/>
      <c r="P156" s="641"/>
    </row>
    <row r="157" spans="1:16" ht="18" customHeight="1" x14ac:dyDescent="0.25">
      <c r="A157" s="529"/>
      <c r="B157" s="190" t="s">
        <v>73</v>
      </c>
      <c r="C157" s="232" t="s">
        <v>343</v>
      </c>
      <c r="D157" s="529"/>
      <c r="E157" s="426" t="e">
        <f>Evalueringsmatrix!F156</f>
        <v>#N/A</v>
      </c>
      <c r="F157" s="38">
        <v>16</v>
      </c>
      <c r="G157" s="242"/>
      <c r="H157" s="243"/>
      <c r="I157" s="237"/>
      <c r="J157" s="639"/>
      <c r="K157" s="640"/>
      <c r="L157" s="640"/>
      <c r="M157" s="640"/>
      <c r="N157" s="640"/>
      <c r="O157" s="640"/>
      <c r="P157" s="641"/>
    </row>
    <row r="158" spans="1:16" ht="18" customHeight="1" x14ac:dyDescent="0.25">
      <c r="A158" s="529"/>
      <c r="B158" s="190" t="s">
        <v>74</v>
      </c>
      <c r="C158" s="232" t="s">
        <v>344</v>
      </c>
      <c r="D158" s="529"/>
      <c r="E158" s="426" t="e">
        <f>Evalueringsmatrix!F157</f>
        <v>#N/A</v>
      </c>
      <c r="F158" s="38">
        <v>16</v>
      </c>
      <c r="G158" s="242"/>
      <c r="H158" s="243"/>
      <c r="I158" s="237"/>
      <c r="J158" s="639"/>
      <c r="K158" s="640"/>
      <c r="L158" s="640"/>
      <c r="M158" s="640"/>
      <c r="N158" s="640"/>
      <c r="O158" s="640"/>
      <c r="P158" s="641"/>
    </row>
    <row r="159" spans="1:16" ht="18" customHeight="1" x14ac:dyDescent="0.25">
      <c r="A159" s="530"/>
      <c r="B159" s="190" t="s">
        <v>75</v>
      </c>
      <c r="C159" s="229" t="s">
        <v>345</v>
      </c>
      <c r="D159" s="530"/>
      <c r="E159" s="426" t="e">
        <f>Evalueringsmatrix!F158</f>
        <v>#N/A</v>
      </c>
      <c r="F159" s="38">
        <v>36</v>
      </c>
      <c r="G159" s="242"/>
      <c r="H159" s="243"/>
      <c r="I159" s="237"/>
      <c r="J159" s="639"/>
      <c r="K159" s="640"/>
      <c r="L159" s="640"/>
      <c r="M159" s="640"/>
      <c r="N159" s="640"/>
      <c r="O159" s="640"/>
      <c r="P159" s="641"/>
    </row>
    <row r="160" spans="1:16" ht="18" customHeight="1" x14ac:dyDescent="0.25">
      <c r="A160" s="201" t="s">
        <v>41</v>
      </c>
      <c r="B160" s="547" t="s">
        <v>160</v>
      </c>
      <c r="C160" s="549"/>
      <c r="D160" s="436" t="e">
        <f>Evalueringsmatrix!E159</f>
        <v>#N/A</v>
      </c>
      <c r="E160" s="263"/>
      <c r="F160" s="30">
        <f>SUM(F161:F165)</f>
        <v>100</v>
      </c>
      <c r="G160" s="240"/>
      <c r="H160" s="241"/>
      <c r="I160" s="237"/>
      <c r="J160" s="639"/>
      <c r="K160" s="640"/>
      <c r="L160" s="640"/>
      <c r="M160" s="640"/>
      <c r="N160" s="640"/>
      <c r="O160" s="640"/>
      <c r="P160" s="641"/>
    </row>
    <row r="161" spans="1:16" ht="18" customHeight="1" x14ac:dyDescent="0.25">
      <c r="A161" s="528"/>
      <c r="B161" s="190" t="s">
        <v>79</v>
      </c>
      <c r="C161" s="232" t="s">
        <v>161</v>
      </c>
      <c r="D161" s="528"/>
      <c r="E161" s="426" t="e">
        <f>Evalueringsmatrix!F160</f>
        <v>#N/A</v>
      </c>
      <c r="F161" s="38">
        <v>40</v>
      </c>
      <c r="G161" s="242"/>
      <c r="H161" s="243"/>
      <c r="I161" s="237"/>
      <c r="J161" s="639"/>
      <c r="K161" s="640"/>
      <c r="L161" s="640"/>
      <c r="M161" s="640"/>
      <c r="N161" s="640"/>
      <c r="O161" s="640"/>
      <c r="P161" s="641"/>
    </row>
    <row r="162" spans="1:16" ht="18" customHeight="1" x14ac:dyDescent="0.25">
      <c r="A162" s="529"/>
      <c r="B162" s="190" t="s">
        <v>90</v>
      </c>
      <c r="C162" s="232" t="s">
        <v>244</v>
      </c>
      <c r="D162" s="529"/>
      <c r="E162" s="426" t="e">
        <f>Evalueringsmatrix!F161</f>
        <v>#N/A</v>
      </c>
      <c r="F162" s="38">
        <v>7.5</v>
      </c>
      <c r="G162" s="242"/>
      <c r="H162" s="243"/>
      <c r="I162" s="237"/>
      <c r="J162" s="639"/>
      <c r="K162" s="640"/>
      <c r="L162" s="640"/>
      <c r="M162" s="640"/>
      <c r="N162" s="640"/>
      <c r="O162" s="640"/>
      <c r="P162" s="641"/>
    </row>
    <row r="163" spans="1:16" ht="27" customHeight="1" x14ac:dyDescent="0.25">
      <c r="A163" s="529"/>
      <c r="B163" s="190" t="s">
        <v>91</v>
      </c>
      <c r="C163" s="232" t="s">
        <v>493</v>
      </c>
      <c r="D163" s="529"/>
      <c r="E163" s="426" t="e">
        <f>Evalueringsmatrix!F162</f>
        <v>#N/A</v>
      </c>
      <c r="F163" s="38">
        <v>7.5</v>
      </c>
      <c r="G163" s="242"/>
      <c r="H163" s="243"/>
      <c r="I163" s="237"/>
      <c r="J163" s="639"/>
      <c r="K163" s="640"/>
      <c r="L163" s="640"/>
      <c r="M163" s="640"/>
      <c r="N163" s="640"/>
      <c r="O163" s="640"/>
      <c r="P163" s="641"/>
    </row>
    <row r="164" spans="1:16" ht="18" customHeight="1" x14ac:dyDescent="0.25">
      <c r="A164" s="529"/>
      <c r="B164" s="190" t="s">
        <v>81</v>
      </c>
      <c r="C164" s="229" t="s">
        <v>162</v>
      </c>
      <c r="D164" s="529"/>
      <c r="E164" s="426" t="e">
        <f>Evalueringsmatrix!F163</f>
        <v>#N/A</v>
      </c>
      <c r="F164" s="38">
        <v>25</v>
      </c>
      <c r="G164" s="242"/>
      <c r="H164" s="243"/>
      <c r="I164" s="237"/>
      <c r="J164" s="639"/>
      <c r="K164" s="640"/>
      <c r="L164" s="640"/>
      <c r="M164" s="640"/>
      <c r="N164" s="640"/>
      <c r="O164" s="640"/>
      <c r="P164" s="641"/>
    </row>
    <row r="165" spans="1:16" ht="18" customHeight="1" x14ac:dyDescent="0.25">
      <c r="A165" s="530"/>
      <c r="B165" s="190" t="s">
        <v>85</v>
      </c>
      <c r="C165" s="229" t="s">
        <v>494</v>
      </c>
      <c r="D165" s="530"/>
      <c r="E165" s="426" t="e">
        <f>Evalueringsmatrix!F164</f>
        <v>#N/A</v>
      </c>
      <c r="F165" s="38">
        <v>20</v>
      </c>
      <c r="G165" s="242"/>
      <c r="H165" s="243"/>
      <c r="I165" s="237"/>
      <c r="J165" s="639"/>
      <c r="K165" s="640"/>
      <c r="L165" s="640"/>
      <c r="M165" s="640"/>
      <c r="N165" s="640"/>
      <c r="O165" s="640"/>
      <c r="P165" s="641"/>
    </row>
    <row r="166" spans="1:16" ht="18" customHeight="1" x14ac:dyDescent="0.25">
      <c r="A166" s="203" t="s">
        <v>42</v>
      </c>
      <c r="B166" s="521" t="s">
        <v>376</v>
      </c>
      <c r="C166" s="522"/>
      <c r="D166" s="436" t="e">
        <f>Evalueringsmatrix!E165</f>
        <v>#N/A</v>
      </c>
      <c r="E166" s="220"/>
      <c r="F166" s="30">
        <v>100</v>
      </c>
      <c r="G166" s="240"/>
      <c r="H166" s="241"/>
      <c r="I166" s="237"/>
      <c r="J166" s="639"/>
      <c r="K166" s="640"/>
      <c r="L166" s="640"/>
      <c r="M166" s="640"/>
      <c r="N166" s="640"/>
      <c r="O166" s="640"/>
      <c r="P166" s="641"/>
    </row>
    <row r="167" spans="1:16" ht="18" customHeight="1" x14ac:dyDescent="0.25">
      <c r="A167" s="529"/>
      <c r="B167" s="190" t="s">
        <v>79</v>
      </c>
      <c r="C167" s="229" t="s">
        <v>163</v>
      </c>
      <c r="D167" s="529"/>
      <c r="E167" s="426" t="e">
        <f>Evalueringsmatrix!F166</f>
        <v>#N/A</v>
      </c>
      <c r="F167" s="38">
        <v>20</v>
      </c>
      <c r="G167" s="242"/>
      <c r="H167" s="243"/>
      <c r="I167" s="237"/>
      <c r="J167" s="639"/>
      <c r="K167" s="640"/>
      <c r="L167" s="640"/>
      <c r="M167" s="640"/>
      <c r="N167" s="640"/>
      <c r="O167" s="640"/>
      <c r="P167" s="641"/>
    </row>
    <row r="168" spans="1:16" ht="18" customHeight="1" x14ac:dyDescent="0.25">
      <c r="A168" s="529"/>
      <c r="B168" s="190" t="s">
        <v>80</v>
      </c>
      <c r="C168" s="229" t="s">
        <v>164</v>
      </c>
      <c r="D168" s="529"/>
      <c r="E168" s="426" t="e">
        <f>Evalueringsmatrix!F167</f>
        <v>#N/A</v>
      </c>
      <c r="F168" s="38">
        <v>40</v>
      </c>
      <c r="G168" s="242"/>
      <c r="H168" s="243"/>
      <c r="I168" s="237"/>
      <c r="J168" s="639"/>
      <c r="K168" s="640"/>
      <c r="L168" s="640"/>
      <c r="M168" s="640"/>
      <c r="N168" s="640"/>
      <c r="O168" s="640"/>
      <c r="P168" s="641"/>
    </row>
    <row r="169" spans="1:16" ht="18" customHeight="1" x14ac:dyDescent="0.25">
      <c r="A169" s="529"/>
      <c r="B169" s="190" t="s">
        <v>81</v>
      </c>
      <c r="C169" s="229" t="s">
        <v>165</v>
      </c>
      <c r="D169" s="529"/>
      <c r="E169" s="426" t="e">
        <f>Evalueringsmatrix!F168</f>
        <v>#N/A</v>
      </c>
      <c r="F169" s="38">
        <v>30</v>
      </c>
      <c r="G169" s="242"/>
      <c r="H169" s="243"/>
      <c r="I169" s="237"/>
      <c r="J169" s="639"/>
      <c r="K169" s="640"/>
      <c r="L169" s="640"/>
      <c r="M169" s="640"/>
      <c r="N169" s="640"/>
      <c r="O169" s="640"/>
      <c r="P169" s="641"/>
    </row>
    <row r="170" spans="1:16" ht="18" customHeight="1" x14ac:dyDescent="0.25">
      <c r="A170" s="529"/>
      <c r="B170" s="190" t="s">
        <v>82</v>
      </c>
      <c r="C170" s="229" t="s">
        <v>166</v>
      </c>
      <c r="D170" s="529"/>
      <c r="E170" s="426" t="e">
        <f>Evalueringsmatrix!F169</f>
        <v>#N/A</v>
      </c>
      <c r="F170" s="38">
        <v>10</v>
      </c>
      <c r="G170" s="242"/>
      <c r="H170" s="243"/>
      <c r="I170" s="237"/>
      <c r="J170" s="639"/>
      <c r="K170" s="640"/>
      <c r="L170" s="640"/>
      <c r="M170" s="640"/>
      <c r="N170" s="640"/>
      <c r="O170" s="640"/>
      <c r="P170" s="641"/>
    </row>
    <row r="171" spans="1:16" ht="18" customHeight="1" x14ac:dyDescent="0.25">
      <c r="A171" s="529"/>
      <c r="B171" s="190" t="s">
        <v>85</v>
      </c>
      <c r="C171" s="229" t="s">
        <v>311</v>
      </c>
      <c r="D171" s="529"/>
      <c r="E171" s="426" t="e">
        <f>Evalueringsmatrix!F170</f>
        <v>#N/A</v>
      </c>
      <c r="F171" s="38">
        <v>20</v>
      </c>
      <c r="G171" s="242"/>
      <c r="H171" s="243"/>
      <c r="I171" s="237"/>
      <c r="J171" s="639"/>
      <c r="K171" s="640"/>
      <c r="L171" s="640"/>
      <c r="M171" s="640"/>
      <c r="N171" s="640"/>
      <c r="O171" s="640"/>
      <c r="P171" s="641"/>
    </row>
    <row r="172" spans="1:16" ht="18" customHeight="1" x14ac:dyDescent="0.25">
      <c r="A172" s="529"/>
      <c r="B172" s="190" t="s">
        <v>86</v>
      </c>
      <c r="C172" s="229" t="s">
        <v>312</v>
      </c>
      <c r="D172" s="529"/>
      <c r="E172" s="426" t="e">
        <f>Evalueringsmatrix!F171</f>
        <v>#N/A</v>
      </c>
      <c r="F172" s="38">
        <v>40</v>
      </c>
      <c r="G172" s="242"/>
      <c r="H172" s="243"/>
      <c r="I172" s="237"/>
      <c r="J172" s="639"/>
      <c r="K172" s="640"/>
      <c r="L172" s="640"/>
      <c r="M172" s="640"/>
      <c r="N172" s="640"/>
      <c r="O172" s="640"/>
      <c r="P172" s="641"/>
    </row>
    <row r="173" spans="1:16" ht="18" customHeight="1" x14ac:dyDescent="0.25">
      <c r="A173" s="529"/>
      <c r="B173" s="190" t="s">
        <v>87</v>
      </c>
      <c r="C173" s="229" t="s">
        <v>313</v>
      </c>
      <c r="D173" s="529"/>
      <c r="E173" s="426" t="e">
        <f>Evalueringsmatrix!F172</f>
        <v>#N/A</v>
      </c>
      <c r="F173" s="38">
        <v>40</v>
      </c>
      <c r="G173" s="242"/>
      <c r="H173" s="243"/>
      <c r="I173" s="237"/>
      <c r="J173" s="639"/>
      <c r="K173" s="640"/>
      <c r="L173" s="640"/>
      <c r="M173" s="640"/>
      <c r="N173" s="640"/>
      <c r="O173" s="640"/>
      <c r="P173" s="641"/>
    </row>
    <row r="174" spans="1:16" ht="18" customHeight="1" x14ac:dyDescent="0.25">
      <c r="A174" s="530"/>
      <c r="B174" s="190" t="s">
        <v>73</v>
      </c>
      <c r="C174" s="229" t="s">
        <v>167</v>
      </c>
      <c r="D174" s="530"/>
      <c r="E174" s="426" t="e">
        <f>Evalueringsmatrix!F174</f>
        <v>#N/A</v>
      </c>
      <c r="F174" s="38">
        <v>20</v>
      </c>
      <c r="G174" s="242"/>
      <c r="H174" s="243"/>
      <c r="I174" s="237"/>
      <c r="J174" s="639"/>
      <c r="K174" s="640"/>
      <c r="L174" s="640"/>
      <c r="M174" s="640"/>
      <c r="N174" s="640"/>
      <c r="O174" s="640"/>
      <c r="P174" s="641"/>
    </row>
    <row r="175" spans="1:16" ht="18" customHeight="1" x14ac:dyDescent="0.25">
      <c r="A175" s="201" t="s">
        <v>346</v>
      </c>
      <c r="B175" s="561" t="s">
        <v>495</v>
      </c>
      <c r="C175" s="562"/>
      <c r="D175" s="436" t="e">
        <f>Evalueringsmatrix!E175</f>
        <v>#N/A</v>
      </c>
      <c r="E175" s="352"/>
      <c r="F175" s="33">
        <f>SUM(F176:F178)</f>
        <v>100</v>
      </c>
      <c r="G175" s="240"/>
      <c r="H175" s="241"/>
      <c r="I175" s="237"/>
      <c r="J175" s="639"/>
      <c r="K175" s="640"/>
      <c r="L175" s="640"/>
      <c r="M175" s="640"/>
      <c r="N175" s="640"/>
      <c r="O175" s="640"/>
      <c r="P175" s="641"/>
    </row>
    <row r="176" spans="1:16" ht="18" customHeight="1" x14ac:dyDescent="0.25">
      <c r="A176" s="563"/>
      <c r="B176" s="190" t="s">
        <v>347</v>
      </c>
      <c r="C176" s="229" t="s">
        <v>348</v>
      </c>
      <c r="D176" s="563"/>
      <c r="E176" s="426" t="e">
        <f>Evalueringsmatrix!F176</f>
        <v>#N/A</v>
      </c>
      <c r="F176" s="38">
        <v>20</v>
      </c>
      <c r="G176" s="242"/>
      <c r="H176" s="243"/>
      <c r="I176" s="237"/>
      <c r="J176" s="639"/>
      <c r="K176" s="640"/>
      <c r="L176" s="640"/>
      <c r="M176" s="640"/>
      <c r="N176" s="640"/>
      <c r="O176" s="640"/>
      <c r="P176" s="641"/>
    </row>
    <row r="177" spans="1:16" ht="18" customHeight="1" x14ac:dyDescent="0.25">
      <c r="A177" s="563"/>
      <c r="B177" s="190" t="s">
        <v>72</v>
      </c>
      <c r="C177" s="229" t="s">
        <v>349</v>
      </c>
      <c r="D177" s="563"/>
      <c r="E177" s="426" t="e">
        <f>Evalueringsmatrix!F177</f>
        <v>#N/A</v>
      </c>
      <c r="F177" s="38">
        <v>40</v>
      </c>
      <c r="G177" s="242"/>
      <c r="H177" s="243"/>
      <c r="I177" s="237"/>
      <c r="J177" s="639"/>
      <c r="K177" s="640"/>
      <c r="L177" s="640"/>
      <c r="M177" s="640"/>
      <c r="N177" s="640"/>
      <c r="O177" s="640"/>
      <c r="P177" s="641"/>
    </row>
    <row r="178" spans="1:16" ht="18" customHeight="1" x14ac:dyDescent="0.25">
      <c r="A178" s="563"/>
      <c r="B178" s="190" t="s">
        <v>73</v>
      </c>
      <c r="C178" s="229" t="s">
        <v>350</v>
      </c>
      <c r="D178" s="563"/>
      <c r="E178" s="426" t="e">
        <f>Evalueringsmatrix!F178</f>
        <v>#N/A</v>
      </c>
      <c r="F178" s="38">
        <v>40</v>
      </c>
      <c r="G178" s="242"/>
      <c r="H178" s="243"/>
      <c r="I178" s="237"/>
      <c r="J178" s="639"/>
      <c r="K178" s="640"/>
      <c r="L178" s="640"/>
      <c r="M178" s="640"/>
      <c r="N178" s="640"/>
      <c r="O178" s="640"/>
      <c r="P178" s="641"/>
    </row>
    <row r="179" spans="1:16" ht="18" customHeight="1" x14ac:dyDescent="0.25">
      <c r="A179" s="563"/>
      <c r="B179" s="190" t="s">
        <v>74</v>
      </c>
      <c r="C179" s="255" t="s">
        <v>351</v>
      </c>
      <c r="D179" s="563"/>
      <c r="E179" s="426" t="e">
        <f>Evalueringsmatrix!F179</f>
        <v>#N/A</v>
      </c>
      <c r="F179" s="38">
        <v>10</v>
      </c>
      <c r="G179" s="242"/>
      <c r="H179" s="243"/>
      <c r="I179" s="237"/>
      <c r="J179" s="639"/>
      <c r="K179" s="640"/>
      <c r="L179" s="640"/>
      <c r="M179" s="640"/>
      <c r="N179" s="640"/>
      <c r="O179" s="640"/>
      <c r="P179" s="641"/>
    </row>
    <row r="180" spans="1:16" ht="18" customHeight="1" x14ac:dyDescent="0.25">
      <c r="A180" s="203" t="s">
        <v>43</v>
      </c>
      <c r="B180" s="521" t="s">
        <v>168</v>
      </c>
      <c r="C180" s="522"/>
      <c r="D180" s="436" t="e">
        <f>Evalueringsmatrix!E180</f>
        <v>#N/A</v>
      </c>
      <c r="E180" s="444"/>
      <c r="F180" s="34">
        <f>SUM(F181:F191)</f>
        <v>100</v>
      </c>
      <c r="G180" s="240"/>
      <c r="H180" s="241"/>
      <c r="I180" s="237"/>
      <c r="J180" s="639"/>
      <c r="K180" s="640"/>
      <c r="L180" s="640"/>
      <c r="M180" s="640"/>
      <c r="N180" s="640"/>
      <c r="O180" s="640"/>
      <c r="P180" s="641"/>
    </row>
    <row r="181" spans="1:16" ht="18" customHeight="1" x14ac:dyDescent="0.25">
      <c r="A181" s="528"/>
      <c r="B181" s="190" t="s">
        <v>79</v>
      </c>
      <c r="C181" s="232" t="s">
        <v>169</v>
      </c>
      <c r="D181" s="528"/>
      <c r="E181" s="431" t="e">
        <f>Evalueringsmatrix!F181</f>
        <v>#N/A</v>
      </c>
      <c r="F181" s="38">
        <v>15</v>
      </c>
      <c r="G181" s="242"/>
      <c r="H181" s="243"/>
      <c r="I181" s="237"/>
      <c r="J181" s="639"/>
      <c r="K181" s="640"/>
      <c r="L181" s="640"/>
      <c r="M181" s="640"/>
      <c r="N181" s="640"/>
      <c r="O181" s="640"/>
      <c r="P181" s="641"/>
    </row>
    <row r="182" spans="1:16" ht="18" customHeight="1" x14ac:dyDescent="0.25">
      <c r="A182" s="529"/>
      <c r="B182" s="190" t="s">
        <v>90</v>
      </c>
      <c r="C182" s="232" t="s">
        <v>170</v>
      </c>
      <c r="D182" s="529"/>
      <c r="E182" s="431" t="e">
        <f>Evalueringsmatrix!F182</f>
        <v>#N/A</v>
      </c>
      <c r="F182" s="38">
        <v>5</v>
      </c>
      <c r="G182" s="242"/>
      <c r="H182" s="243"/>
      <c r="I182" s="237"/>
      <c r="J182" s="639"/>
      <c r="K182" s="640"/>
      <c r="L182" s="640"/>
      <c r="M182" s="640"/>
      <c r="N182" s="640"/>
      <c r="O182" s="640"/>
      <c r="P182" s="641"/>
    </row>
    <row r="183" spans="1:16" ht="18" customHeight="1" x14ac:dyDescent="0.25">
      <c r="A183" s="529"/>
      <c r="B183" s="190" t="s">
        <v>91</v>
      </c>
      <c r="C183" s="232" t="s">
        <v>171</v>
      </c>
      <c r="D183" s="529"/>
      <c r="E183" s="431" t="e">
        <f>Evalueringsmatrix!F183</f>
        <v>#N/A</v>
      </c>
      <c r="F183" s="38">
        <v>5</v>
      </c>
      <c r="G183" s="242"/>
      <c r="H183" s="243"/>
      <c r="I183" s="237"/>
      <c r="J183" s="639"/>
      <c r="K183" s="640"/>
      <c r="L183" s="640"/>
      <c r="M183" s="640"/>
      <c r="N183" s="640"/>
      <c r="O183" s="640"/>
      <c r="P183" s="641"/>
    </row>
    <row r="184" spans="1:16" ht="18" customHeight="1" x14ac:dyDescent="0.25">
      <c r="A184" s="529"/>
      <c r="B184" s="190" t="s">
        <v>92</v>
      </c>
      <c r="C184" s="232" t="s">
        <v>172</v>
      </c>
      <c r="D184" s="529"/>
      <c r="E184" s="431" t="e">
        <f>Evalueringsmatrix!F184</f>
        <v>#N/A</v>
      </c>
      <c r="F184" s="38">
        <v>5</v>
      </c>
      <c r="G184" s="242"/>
      <c r="H184" s="243"/>
      <c r="I184" s="237"/>
      <c r="J184" s="639"/>
      <c r="K184" s="640"/>
      <c r="L184" s="640"/>
      <c r="M184" s="640"/>
      <c r="N184" s="640"/>
      <c r="O184" s="640"/>
      <c r="P184" s="641"/>
    </row>
    <row r="185" spans="1:16" ht="18" customHeight="1" x14ac:dyDescent="0.25">
      <c r="A185" s="529"/>
      <c r="B185" s="190" t="s">
        <v>352</v>
      </c>
      <c r="C185" s="232" t="s">
        <v>353</v>
      </c>
      <c r="D185" s="529"/>
      <c r="E185" s="431" t="e">
        <f>Evalueringsmatrix!F185</f>
        <v>#N/A</v>
      </c>
      <c r="F185" s="38">
        <v>5</v>
      </c>
      <c r="G185" s="242"/>
      <c r="H185" s="243"/>
      <c r="I185" s="237"/>
      <c r="J185" s="639"/>
      <c r="K185" s="640"/>
      <c r="L185" s="640"/>
      <c r="M185" s="640"/>
      <c r="N185" s="640"/>
      <c r="O185" s="640"/>
      <c r="P185" s="641"/>
    </row>
    <row r="186" spans="1:16" ht="18" customHeight="1" x14ac:dyDescent="0.25">
      <c r="A186" s="529"/>
      <c r="B186" s="190" t="s">
        <v>354</v>
      </c>
      <c r="C186" s="232" t="s">
        <v>355</v>
      </c>
      <c r="D186" s="529"/>
      <c r="E186" s="431" t="e">
        <f>Evalueringsmatrix!F186</f>
        <v>#N/A</v>
      </c>
      <c r="F186" s="38">
        <v>12.5</v>
      </c>
      <c r="G186" s="242"/>
      <c r="H186" s="243"/>
      <c r="I186" s="237"/>
      <c r="J186" s="639"/>
      <c r="K186" s="640"/>
      <c r="L186" s="640"/>
      <c r="M186" s="640"/>
      <c r="N186" s="640"/>
      <c r="O186" s="640"/>
      <c r="P186" s="641"/>
    </row>
    <row r="187" spans="1:16" ht="18" customHeight="1" x14ac:dyDescent="0.25">
      <c r="A187" s="529"/>
      <c r="B187" s="190" t="s">
        <v>356</v>
      </c>
      <c r="C187" s="232" t="s">
        <v>357</v>
      </c>
      <c r="D187" s="529"/>
      <c r="E187" s="431" t="e">
        <f>Evalueringsmatrix!F187</f>
        <v>#N/A</v>
      </c>
      <c r="F187" s="38">
        <v>7.5</v>
      </c>
      <c r="G187" s="242"/>
      <c r="H187" s="243"/>
      <c r="I187" s="237"/>
      <c r="J187" s="639"/>
      <c r="K187" s="640"/>
      <c r="L187" s="640"/>
      <c r="M187" s="640"/>
      <c r="N187" s="640"/>
      <c r="O187" s="640"/>
      <c r="P187" s="641"/>
    </row>
    <row r="188" spans="1:16" ht="18" customHeight="1" x14ac:dyDescent="0.25">
      <c r="A188" s="559"/>
      <c r="B188" s="190" t="s">
        <v>93</v>
      </c>
      <c r="C188" s="232" t="s">
        <v>173</v>
      </c>
      <c r="D188" s="559"/>
      <c r="E188" s="431" t="e">
        <f>Evalueringsmatrix!F188</f>
        <v>#N/A</v>
      </c>
      <c r="F188" s="38">
        <v>5</v>
      </c>
      <c r="G188" s="242"/>
      <c r="H188" s="243"/>
      <c r="I188" s="237"/>
      <c r="J188" s="639"/>
      <c r="K188" s="640"/>
      <c r="L188" s="640"/>
      <c r="M188" s="640"/>
      <c r="N188" s="640"/>
      <c r="O188" s="640"/>
      <c r="P188" s="641"/>
    </row>
    <row r="189" spans="1:16" ht="18" customHeight="1" x14ac:dyDescent="0.25">
      <c r="A189" s="559"/>
      <c r="B189" s="190" t="s">
        <v>94</v>
      </c>
      <c r="C189" s="232" t="s">
        <v>174</v>
      </c>
      <c r="D189" s="559"/>
      <c r="E189" s="431" t="e">
        <f>Evalueringsmatrix!F189</f>
        <v>#N/A</v>
      </c>
      <c r="F189" s="38">
        <v>5</v>
      </c>
      <c r="G189" s="242"/>
      <c r="H189" s="243"/>
      <c r="I189" s="237"/>
      <c r="J189" s="639"/>
      <c r="K189" s="640"/>
      <c r="L189" s="640"/>
      <c r="M189" s="640"/>
      <c r="N189" s="640"/>
      <c r="O189" s="640"/>
      <c r="P189" s="641"/>
    </row>
    <row r="190" spans="1:16" ht="18" customHeight="1" x14ac:dyDescent="0.25">
      <c r="A190" s="559"/>
      <c r="B190" s="190" t="s">
        <v>329</v>
      </c>
      <c r="C190" s="232" t="s">
        <v>358</v>
      </c>
      <c r="D190" s="559"/>
      <c r="E190" s="431" t="e">
        <f>Evalueringsmatrix!F190</f>
        <v>#N/A</v>
      </c>
      <c r="F190" s="38">
        <v>15</v>
      </c>
      <c r="G190" s="242"/>
      <c r="H190" s="243"/>
      <c r="I190" s="237"/>
      <c r="J190" s="639"/>
      <c r="K190" s="640"/>
      <c r="L190" s="640"/>
      <c r="M190" s="640"/>
      <c r="N190" s="640"/>
      <c r="O190" s="640"/>
      <c r="P190" s="641"/>
    </row>
    <row r="191" spans="1:16" ht="18" customHeight="1" thickBot="1" x14ac:dyDescent="0.3">
      <c r="A191" s="592"/>
      <c r="B191" s="211" t="s">
        <v>89</v>
      </c>
      <c r="C191" s="260" t="s">
        <v>175</v>
      </c>
      <c r="D191" s="592"/>
      <c r="E191" s="432" t="e">
        <f>Evalueringsmatrix!F191</f>
        <v>#N/A</v>
      </c>
      <c r="F191" s="150">
        <v>20</v>
      </c>
      <c r="G191" s="242"/>
      <c r="H191" s="243"/>
      <c r="I191" s="237"/>
      <c r="J191" s="639"/>
      <c r="K191" s="640"/>
      <c r="L191" s="640"/>
      <c r="M191" s="640"/>
      <c r="N191" s="640"/>
      <c r="O191" s="640"/>
      <c r="P191" s="641"/>
    </row>
    <row r="192" spans="1:16" ht="18" customHeight="1" x14ac:dyDescent="0.25">
      <c r="A192" s="203" t="s">
        <v>44</v>
      </c>
      <c r="B192" s="521" t="s">
        <v>176</v>
      </c>
      <c r="C192" s="522"/>
      <c r="D192" s="436" t="e">
        <f>Evalueringsmatrix!E192</f>
        <v>#N/A</v>
      </c>
      <c r="E192" s="220"/>
      <c r="F192" s="34">
        <v>100</v>
      </c>
      <c r="G192" s="240"/>
      <c r="H192" s="241"/>
      <c r="I192" s="237"/>
      <c r="J192" s="639"/>
      <c r="K192" s="640"/>
      <c r="L192" s="640"/>
      <c r="M192" s="640"/>
      <c r="N192" s="640"/>
      <c r="O192" s="640"/>
      <c r="P192" s="641"/>
    </row>
    <row r="193" spans="1:16" ht="18" customHeight="1" x14ac:dyDescent="0.25">
      <c r="A193" s="563"/>
      <c r="B193" s="190" t="s">
        <v>71</v>
      </c>
      <c r="C193" s="229" t="s">
        <v>45</v>
      </c>
      <c r="D193" s="563"/>
      <c r="E193" s="156" t="e">
        <f>Evalueringsmatrix!F193</f>
        <v>#N/A</v>
      </c>
      <c r="F193" s="38">
        <v>20</v>
      </c>
      <c r="G193" s="242"/>
      <c r="H193" s="243"/>
      <c r="I193" s="237"/>
      <c r="J193" s="639"/>
      <c r="K193" s="640"/>
      <c r="L193" s="640"/>
      <c r="M193" s="640"/>
      <c r="N193" s="640"/>
      <c r="O193" s="640"/>
      <c r="P193" s="641"/>
    </row>
    <row r="194" spans="1:16" ht="18" customHeight="1" x14ac:dyDescent="0.25">
      <c r="A194" s="563"/>
      <c r="B194" s="190" t="s">
        <v>85</v>
      </c>
      <c r="C194" s="229" t="s">
        <v>386</v>
      </c>
      <c r="D194" s="563"/>
      <c r="E194" s="426" t="e">
        <f>Evalueringsmatrix!F194</f>
        <v>#N/A</v>
      </c>
      <c r="F194" s="38">
        <v>30</v>
      </c>
      <c r="G194" s="242"/>
      <c r="H194" s="243"/>
      <c r="I194" s="237"/>
      <c r="J194" s="639"/>
      <c r="K194" s="640"/>
      <c r="L194" s="640"/>
      <c r="M194" s="640"/>
      <c r="N194" s="640"/>
      <c r="O194" s="640"/>
      <c r="P194" s="641"/>
    </row>
    <row r="195" spans="1:16" ht="18" customHeight="1" x14ac:dyDescent="0.25">
      <c r="A195" s="563"/>
      <c r="B195" s="190" t="s">
        <v>86</v>
      </c>
      <c r="C195" s="229" t="s">
        <v>387</v>
      </c>
      <c r="D195" s="563"/>
      <c r="E195" s="426" t="e">
        <f>Evalueringsmatrix!F195</f>
        <v>#N/A</v>
      </c>
      <c r="F195" s="38">
        <v>30</v>
      </c>
      <c r="G195" s="242"/>
      <c r="H195" s="243"/>
      <c r="I195" s="237"/>
      <c r="J195" s="639"/>
      <c r="K195" s="640"/>
      <c r="L195" s="640"/>
      <c r="M195" s="640"/>
      <c r="N195" s="640"/>
      <c r="O195" s="640"/>
      <c r="P195" s="641"/>
    </row>
    <row r="196" spans="1:16" ht="18" customHeight="1" x14ac:dyDescent="0.25">
      <c r="A196" s="563"/>
      <c r="B196" s="190" t="s">
        <v>99</v>
      </c>
      <c r="C196" s="229" t="s">
        <v>388</v>
      </c>
      <c r="D196" s="563"/>
      <c r="E196" s="426" t="e">
        <f>Evalueringsmatrix!F196</f>
        <v>#N/A</v>
      </c>
      <c r="F196" s="38">
        <v>10</v>
      </c>
      <c r="G196" s="242"/>
      <c r="H196" s="243"/>
      <c r="I196" s="237"/>
      <c r="J196" s="639"/>
      <c r="K196" s="640"/>
      <c r="L196" s="640"/>
      <c r="M196" s="640"/>
      <c r="N196" s="640"/>
      <c r="O196" s="640"/>
      <c r="P196" s="641"/>
    </row>
    <row r="197" spans="1:16" ht="18" customHeight="1" x14ac:dyDescent="0.25">
      <c r="A197" s="563"/>
      <c r="B197" s="190" t="s">
        <v>100</v>
      </c>
      <c r="C197" s="229" t="s">
        <v>158</v>
      </c>
      <c r="D197" s="563"/>
      <c r="E197" s="426" t="e">
        <f>Evalueringsmatrix!F197</f>
        <v>#N/A</v>
      </c>
      <c r="F197" s="38">
        <v>35</v>
      </c>
      <c r="G197" s="242"/>
      <c r="H197" s="243"/>
      <c r="I197" s="237"/>
      <c r="J197" s="639"/>
      <c r="K197" s="640"/>
      <c r="L197" s="640"/>
      <c r="M197" s="640"/>
      <c r="N197" s="640"/>
      <c r="O197" s="640"/>
      <c r="P197" s="641"/>
    </row>
    <row r="198" spans="1:16" ht="18" customHeight="1" x14ac:dyDescent="0.25">
      <c r="A198" s="563"/>
      <c r="B198" s="190" t="s">
        <v>195</v>
      </c>
      <c r="C198" s="229" t="s">
        <v>498</v>
      </c>
      <c r="D198" s="563"/>
      <c r="E198" s="426" t="e">
        <f>Evalueringsmatrix!F198</f>
        <v>#N/A</v>
      </c>
      <c r="F198" s="38">
        <v>15</v>
      </c>
      <c r="G198" s="242"/>
      <c r="H198" s="243"/>
      <c r="I198" s="237"/>
      <c r="J198" s="639"/>
      <c r="K198" s="640"/>
      <c r="L198" s="640"/>
      <c r="M198" s="640"/>
      <c r="N198" s="640"/>
      <c r="O198" s="640"/>
      <c r="P198" s="641"/>
    </row>
    <row r="199" spans="1:16" ht="18" customHeight="1" x14ac:dyDescent="0.25">
      <c r="A199" s="193" t="s">
        <v>46</v>
      </c>
      <c r="B199" s="547" t="s">
        <v>497</v>
      </c>
      <c r="C199" s="548"/>
      <c r="D199" s="436" t="e">
        <f>Evalueringsmatrix!E199</f>
        <v>#N/A</v>
      </c>
      <c r="E199" s="220"/>
      <c r="F199" s="30">
        <f>SUM(F200:F207)</f>
        <v>100</v>
      </c>
      <c r="G199" s="240"/>
      <c r="H199" s="241"/>
      <c r="I199" s="237"/>
      <c r="J199" s="639"/>
      <c r="K199" s="640"/>
      <c r="L199" s="640"/>
      <c r="M199" s="640"/>
      <c r="N199" s="640"/>
      <c r="O199" s="640"/>
      <c r="P199" s="641"/>
    </row>
    <row r="200" spans="1:16" ht="18" customHeight="1" x14ac:dyDescent="0.25">
      <c r="A200" s="563"/>
      <c r="B200" s="190" t="s">
        <v>79</v>
      </c>
      <c r="C200" s="233" t="s">
        <v>389</v>
      </c>
      <c r="D200" s="563"/>
      <c r="E200" s="426" t="e">
        <f>Evalueringsmatrix!F200</f>
        <v>#N/A</v>
      </c>
      <c r="F200" s="38">
        <v>15</v>
      </c>
      <c r="G200" s="242"/>
      <c r="H200" s="243"/>
      <c r="I200" s="237"/>
      <c r="J200" s="639"/>
      <c r="K200" s="640"/>
      <c r="L200" s="640"/>
      <c r="M200" s="640"/>
      <c r="N200" s="640"/>
      <c r="O200" s="640"/>
      <c r="P200" s="641"/>
    </row>
    <row r="201" spans="1:16" ht="18" customHeight="1" x14ac:dyDescent="0.25">
      <c r="A201" s="563"/>
      <c r="B201" s="190" t="s">
        <v>80</v>
      </c>
      <c r="C201" s="233" t="s">
        <v>390</v>
      </c>
      <c r="D201" s="563"/>
      <c r="E201" s="426" t="e">
        <f>Evalueringsmatrix!F201</f>
        <v>#N/A</v>
      </c>
      <c r="F201" s="38">
        <v>15</v>
      </c>
      <c r="G201" s="242"/>
      <c r="H201" s="243"/>
      <c r="I201" s="206"/>
      <c r="J201" s="639"/>
      <c r="K201" s="640"/>
      <c r="L201" s="640"/>
      <c r="M201" s="640"/>
      <c r="N201" s="640"/>
      <c r="O201" s="640"/>
      <c r="P201" s="641"/>
    </row>
    <row r="202" spans="1:16" ht="18" customHeight="1" x14ac:dyDescent="0.25">
      <c r="A202" s="563"/>
      <c r="B202" s="190" t="s">
        <v>81</v>
      </c>
      <c r="C202" s="264" t="s">
        <v>319</v>
      </c>
      <c r="D202" s="563"/>
      <c r="E202" s="426" t="e">
        <f>Evalueringsmatrix!F202</f>
        <v>#N/A</v>
      </c>
      <c r="F202" s="38">
        <v>10</v>
      </c>
      <c r="G202" s="242"/>
      <c r="H202" s="243"/>
      <c r="I202" s="195"/>
      <c r="J202" s="639"/>
      <c r="K202" s="640"/>
      <c r="L202" s="640"/>
      <c r="M202" s="640"/>
      <c r="N202" s="640"/>
      <c r="O202" s="640"/>
      <c r="P202" s="641"/>
    </row>
    <row r="203" spans="1:16" ht="18" customHeight="1" x14ac:dyDescent="0.25">
      <c r="A203" s="563"/>
      <c r="B203" s="190" t="s">
        <v>82</v>
      </c>
      <c r="C203" s="264" t="s">
        <v>391</v>
      </c>
      <c r="D203" s="563"/>
      <c r="E203" s="428" t="e">
        <f>Evalueringsmatrix!F203</f>
        <v>#N/A</v>
      </c>
      <c r="F203" s="266">
        <v>10</v>
      </c>
      <c r="G203" s="242"/>
      <c r="H203" s="243"/>
      <c r="I203" s="195"/>
      <c r="J203" s="639"/>
      <c r="K203" s="640"/>
      <c r="L203" s="640"/>
      <c r="M203" s="640"/>
      <c r="N203" s="640"/>
      <c r="O203" s="640"/>
      <c r="P203" s="641"/>
    </row>
    <row r="204" spans="1:16" ht="18" customHeight="1" x14ac:dyDescent="0.25">
      <c r="A204" s="563"/>
      <c r="B204" s="190" t="s">
        <v>85</v>
      </c>
      <c r="C204" s="229" t="s">
        <v>392</v>
      </c>
      <c r="D204" s="563"/>
      <c r="E204" s="426" t="e">
        <f>Evalueringsmatrix!F204</f>
        <v>#N/A</v>
      </c>
      <c r="F204" s="38">
        <v>20</v>
      </c>
      <c r="G204" s="242"/>
      <c r="H204" s="243"/>
      <c r="I204" s="195"/>
      <c r="J204" s="639"/>
      <c r="K204" s="640"/>
      <c r="L204" s="640"/>
      <c r="M204" s="640"/>
      <c r="N204" s="640"/>
      <c r="O204" s="640"/>
      <c r="P204" s="641"/>
    </row>
    <row r="205" spans="1:16" ht="18" customHeight="1" x14ac:dyDescent="0.25">
      <c r="A205" s="563"/>
      <c r="B205" s="190" t="s">
        <v>72</v>
      </c>
      <c r="C205" s="229" t="s">
        <v>359</v>
      </c>
      <c r="D205" s="563"/>
      <c r="E205" s="426" t="e">
        <f>Evalueringsmatrix!F205</f>
        <v>#N/A</v>
      </c>
      <c r="F205" s="38">
        <v>10</v>
      </c>
      <c r="G205" s="242"/>
      <c r="H205" s="243"/>
      <c r="I205" s="195"/>
      <c r="J205" s="639"/>
      <c r="K205" s="640"/>
      <c r="L205" s="640"/>
      <c r="M205" s="640"/>
      <c r="N205" s="640"/>
      <c r="O205" s="640"/>
      <c r="P205" s="641"/>
    </row>
    <row r="206" spans="1:16" ht="18" customHeight="1" x14ac:dyDescent="0.25">
      <c r="A206" s="563"/>
      <c r="B206" s="190" t="s">
        <v>73</v>
      </c>
      <c r="C206" s="229" t="s">
        <v>360</v>
      </c>
      <c r="D206" s="563"/>
      <c r="E206" s="426" t="e">
        <f>Evalueringsmatrix!F206</f>
        <v>#N/A</v>
      </c>
      <c r="F206" s="38">
        <v>10</v>
      </c>
      <c r="G206" s="242"/>
      <c r="H206" s="243"/>
      <c r="I206" s="195"/>
      <c r="J206" s="639"/>
      <c r="K206" s="640"/>
      <c r="L206" s="640"/>
      <c r="M206" s="640"/>
      <c r="N206" s="640"/>
      <c r="O206" s="640"/>
      <c r="P206" s="641"/>
    </row>
    <row r="207" spans="1:16" ht="18" customHeight="1" x14ac:dyDescent="0.25">
      <c r="A207" s="563"/>
      <c r="B207" s="190" t="s">
        <v>74</v>
      </c>
      <c r="C207" s="229" t="s">
        <v>361</v>
      </c>
      <c r="D207" s="563"/>
      <c r="E207" s="426" t="e">
        <f>Evalueringsmatrix!F207</f>
        <v>#N/A</v>
      </c>
      <c r="F207" s="38">
        <v>10</v>
      </c>
      <c r="G207" s="242"/>
      <c r="H207" s="243"/>
      <c r="I207" s="195"/>
      <c r="J207" s="639"/>
      <c r="K207" s="640"/>
      <c r="L207" s="640"/>
      <c r="M207" s="640"/>
      <c r="N207" s="640"/>
      <c r="O207" s="640"/>
      <c r="P207" s="641"/>
    </row>
    <row r="208" spans="1:16" ht="18" customHeight="1" x14ac:dyDescent="0.25">
      <c r="A208" s="196" t="s">
        <v>47</v>
      </c>
      <c r="B208" s="521" t="s">
        <v>177</v>
      </c>
      <c r="C208" s="522"/>
      <c r="D208" s="436" t="e">
        <f>Evalueringsmatrix!E208</f>
        <v>#N/A</v>
      </c>
      <c r="E208" s="220"/>
      <c r="F208" s="30">
        <v>100</v>
      </c>
      <c r="G208" s="240"/>
      <c r="H208" s="241"/>
      <c r="I208" s="195"/>
      <c r="J208" s="636"/>
      <c r="K208" s="637"/>
      <c r="L208" s="637"/>
      <c r="M208" s="637"/>
      <c r="N208" s="637"/>
      <c r="O208" s="637"/>
      <c r="P208" s="638"/>
    </row>
    <row r="209" spans="1:16" ht="18" customHeight="1" x14ac:dyDescent="0.25">
      <c r="A209" s="528"/>
      <c r="B209" s="190" t="s">
        <v>71</v>
      </c>
      <c r="C209" s="229" t="s">
        <v>178</v>
      </c>
      <c r="D209" s="528"/>
      <c r="E209" s="426" t="e">
        <f>Evalueringsmatrix!F209</f>
        <v>#N/A</v>
      </c>
      <c r="F209" s="38">
        <v>30</v>
      </c>
      <c r="G209" s="242"/>
      <c r="H209" s="243"/>
      <c r="I209" s="195"/>
      <c r="J209" s="662"/>
      <c r="K209" s="663"/>
      <c r="L209" s="663"/>
      <c r="M209" s="663"/>
      <c r="N209" s="663"/>
      <c r="O209" s="663"/>
      <c r="P209" s="664"/>
    </row>
    <row r="210" spans="1:16" ht="18" customHeight="1" x14ac:dyDescent="0.25">
      <c r="A210" s="529"/>
      <c r="B210" s="190" t="s">
        <v>72</v>
      </c>
      <c r="C210" s="229" t="s">
        <v>179</v>
      </c>
      <c r="D210" s="529"/>
      <c r="E210" s="426" t="e">
        <f>Evalueringsmatrix!F210</f>
        <v>#N/A</v>
      </c>
      <c r="F210" s="38">
        <v>15</v>
      </c>
      <c r="G210" s="242"/>
      <c r="H210" s="243"/>
      <c r="I210" s="195"/>
      <c r="J210" s="639"/>
      <c r="K210" s="640"/>
      <c r="L210" s="640"/>
      <c r="M210" s="640"/>
      <c r="N210" s="640"/>
      <c r="O210" s="640"/>
      <c r="P210" s="641"/>
    </row>
    <row r="211" spans="1:16" ht="18" customHeight="1" x14ac:dyDescent="0.25">
      <c r="A211" s="529"/>
      <c r="B211" s="190" t="s">
        <v>73</v>
      </c>
      <c r="C211" s="229" t="s">
        <v>180</v>
      </c>
      <c r="D211" s="529"/>
      <c r="E211" s="426" t="e">
        <f>Evalueringsmatrix!F211</f>
        <v>#N/A</v>
      </c>
      <c r="F211" s="38">
        <v>15</v>
      </c>
      <c r="G211" s="242"/>
      <c r="H211" s="243"/>
      <c r="I211" s="195"/>
      <c r="J211" s="639"/>
      <c r="K211" s="640"/>
      <c r="L211" s="640"/>
      <c r="M211" s="640"/>
      <c r="N211" s="640"/>
      <c r="O211" s="640"/>
      <c r="P211" s="641"/>
    </row>
    <row r="212" spans="1:16" ht="18" customHeight="1" x14ac:dyDescent="0.25">
      <c r="A212" s="529"/>
      <c r="B212" s="190" t="s">
        <v>74</v>
      </c>
      <c r="C212" s="229" t="s">
        <v>181</v>
      </c>
      <c r="D212" s="529"/>
      <c r="E212" s="426" t="e">
        <f>Evalueringsmatrix!F212</f>
        <v>#N/A</v>
      </c>
      <c r="F212" s="38">
        <v>10</v>
      </c>
      <c r="G212" s="242"/>
      <c r="H212" s="243"/>
      <c r="I212" s="195"/>
      <c r="J212" s="639"/>
      <c r="K212" s="640"/>
      <c r="L212" s="640"/>
      <c r="M212" s="640"/>
      <c r="N212" s="640"/>
      <c r="O212" s="640"/>
      <c r="P212" s="641"/>
    </row>
    <row r="213" spans="1:16" ht="18" customHeight="1" x14ac:dyDescent="0.25">
      <c r="A213" s="529"/>
      <c r="B213" s="190" t="s">
        <v>75</v>
      </c>
      <c r="C213" s="229" t="s">
        <v>182</v>
      </c>
      <c r="D213" s="529"/>
      <c r="E213" s="426" t="e">
        <f>Evalueringsmatrix!F213</f>
        <v>#N/A</v>
      </c>
      <c r="F213" s="38">
        <v>15</v>
      </c>
      <c r="G213" s="242"/>
      <c r="H213" s="243"/>
      <c r="I213" s="195"/>
      <c r="J213" s="639"/>
      <c r="K213" s="640"/>
      <c r="L213" s="640"/>
      <c r="M213" s="640"/>
      <c r="N213" s="640"/>
      <c r="O213" s="640"/>
      <c r="P213" s="641"/>
    </row>
    <row r="214" spans="1:16" ht="18" customHeight="1" x14ac:dyDescent="0.25">
      <c r="A214" s="530"/>
      <c r="B214" s="190" t="s">
        <v>76</v>
      </c>
      <c r="C214" s="229" t="s">
        <v>183</v>
      </c>
      <c r="D214" s="530"/>
      <c r="E214" s="426" t="e">
        <f>Evalueringsmatrix!F214</f>
        <v>#N/A</v>
      </c>
      <c r="F214" s="38">
        <v>15</v>
      </c>
      <c r="G214" s="242"/>
      <c r="H214" s="243"/>
      <c r="I214" s="195"/>
      <c r="J214" s="639"/>
      <c r="K214" s="640"/>
      <c r="L214" s="640"/>
      <c r="M214" s="640"/>
      <c r="N214" s="640"/>
      <c r="O214" s="640"/>
      <c r="P214" s="641"/>
    </row>
    <row r="215" spans="1:16" ht="18" customHeight="1" x14ac:dyDescent="0.25">
      <c r="A215" s="203" t="s">
        <v>49</v>
      </c>
      <c r="B215" s="521" t="s">
        <v>184</v>
      </c>
      <c r="C215" s="522"/>
      <c r="D215" s="436" t="e">
        <f>Evalueringsmatrix!E215</f>
        <v>#N/A</v>
      </c>
      <c r="E215" s="220"/>
      <c r="F215" s="254">
        <f>SUM(F216:F225)</f>
        <v>100</v>
      </c>
      <c r="G215" s="240"/>
      <c r="H215" s="241"/>
      <c r="I215" s="195"/>
      <c r="J215" s="639"/>
      <c r="K215" s="640"/>
      <c r="L215" s="640"/>
      <c r="M215" s="640"/>
      <c r="N215" s="640"/>
      <c r="O215" s="640"/>
      <c r="P215" s="641"/>
    </row>
    <row r="216" spans="1:16" ht="26.1" customHeight="1" x14ac:dyDescent="0.25">
      <c r="A216" s="528"/>
      <c r="B216" s="190" t="s">
        <v>79</v>
      </c>
      <c r="C216" s="229" t="s">
        <v>362</v>
      </c>
      <c r="D216" s="528"/>
      <c r="E216" s="426" t="e">
        <f>Evalueringsmatrix!F216</f>
        <v>#N/A</v>
      </c>
      <c r="F216" s="38">
        <v>15</v>
      </c>
      <c r="G216" s="242"/>
      <c r="H216" s="243"/>
      <c r="I216" s="195"/>
      <c r="J216" s="639"/>
      <c r="K216" s="640"/>
      <c r="L216" s="640"/>
      <c r="M216" s="640"/>
      <c r="N216" s="640"/>
      <c r="O216" s="640"/>
      <c r="P216" s="641"/>
    </row>
    <row r="217" spans="1:16" ht="18" customHeight="1" x14ac:dyDescent="0.25">
      <c r="A217" s="529"/>
      <c r="B217" s="190" t="s">
        <v>80</v>
      </c>
      <c r="C217" s="229" t="s">
        <v>185</v>
      </c>
      <c r="D217" s="529"/>
      <c r="E217" s="426" t="e">
        <f>Evalueringsmatrix!F217</f>
        <v>#N/A</v>
      </c>
      <c r="F217" s="38">
        <v>5</v>
      </c>
      <c r="G217" s="242"/>
      <c r="H217" s="243"/>
      <c r="I217" s="195"/>
      <c r="J217" s="639"/>
      <c r="K217" s="640"/>
      <c r="L217" s="640"/>
      <c r="M217" s="640"/>
      <c r="N217" s="640"/>
      <c r="O217" s="640"/>
      <c r="P217" s="641"/>
    </row>
    <row r="218" spans="1:16" ht="18" customHeight="1" x14ac:dyDescent="0.25">
      <c r="A218" s="529"/>
      <c r="B218" s="190" t="s">
        <v>81</v>
      </c>
      <c r="C218" s="229" t="s">
        <v>363</v>
      </c>
      <c r="D218" s="529"/>
      <c r="E218" s="426" t="e">
        <f>Evalueringsmatrix!F218</f>
        <v>#N/A</v>
      </c>
      <c r="F218" s="38">
        <v>10</v>
      </c>
      <c r="G218" s="242"/>
      <c r="H218" s="243"/>
      <c r="I218" s="195"/>
      <c r="J218" s="639"/>
      <c r="K218" s="640"/>
      <c r="L218" s="640"/>
      <c r="M218" s="640"/>
      <c r="N218" s="640"/>
      <c r="O218" s="640"/>
      <c r="P218" s="641"/>
    </row>
    <row r="219" spans="1:16" ht="18" customHeight="1" x14ac:dyDescent="0.25">
      <c r="A219" s="529"/>
      <c r="B219" s="190" t="s">
        <v>468</v>
      </c>
      <c r="C219" s="229" t="s">
        <v>364</v>
      </c>
      <c r="D219" s="529"/>
      <c r="E219" s="426" t="e">
        <f>Evalueringsmatrix!F219</f>
        <v>#N/A</v>
      </c>
      <c r="F219" s="38">
        <v>10</v>
      </c>
      <c r="G219" s="242"/>
      <c r="H219" s="243"/>
      <c r="I219" s="195"/>
      <c r="J219" s="639"/>
      <c r="K219" s="640"/>
      <c r="L219" s="640"/>
      <c r="M219" s="640"/>
      <c r="N219" s="640"/>
      <c r="O219" s="640"/>
      <c r="P219" s="641"/>
    </row>
    <row r="220" spans="1:16" ht="18" customHeight="1" x14ac:dyDescent="0.25">
      <c r="A220" s="529"/>
      <c r="B220" s="190" t="s">
        <v>469</v>
      </c>
      <c r="C220" s="229" t="s">
        <v>186</v>
      </c>
      <c r="D220" s="529"/>
      <c r="E220" s="426" t="e">
        <f>Evalueringsmatrix!F220</f>
        <v>#N/A</v>
      </c>
      <c r="F220" s="38">
        <v>5</v>
      </c>
      <c r="G220" s="242"/>
      <c r="H220" s="243"/>
      <c r="I220" s="195"/>
      <c r="J220" s="639"/>
      <c r="K220" s="640"/>
      <c r="L220" s="640"/>
      <c r="M220" s="640"/>
      <c r="N220" s="640"/>
      <c r="O220" s="640"/>
      <c r="P220" s="641"/>
    </row>
    <row r="221" spans="1:16" ht="18" customHeight="1" x14ac:dyDescent="0.25">
      <c r="A221" s="529"/>
      <c r="B221" s="190" t="s">
        <v>470</v>
      </c>
      <c r="C221" s="234" t="s">
        <v>187</v>
      </c>
      <c r="D221" s="529"/>
      <c r="E221" s="426" t="e">
        <f>Evalueringsmatrix!F221</f>
        <v>#N/A</v>
      </c>
      <c r="F221" s="38">
        <v>5</v>
      </c>
      <c r="G221" s="242"/>
      <c r="H221" s="243"/>
      <c r="I221" s="195"/>
      <c r="J221" s="639"/>
      <c r="K221" s="640"/>
      <c r="L221" s="640"/>
      <c r="M221" s="640"/>
      <c r="N221" s="640"/>
      <c r="O221" s="640"/>
      <c r="P221" s="641"/>
    </row>
    <row r="222" spans="1:16" ht="18" customHeight="1" x14ac:dyDescent="0.25">
      <c r="A222" s="529"/>
      <c r="B222" s="190" t="s">
        <v>85</v>
      </c>
      <c r="C222" s="231" t="s">
        <v>188</v>
      </c>
      <c r="D222" s="529"/>
      <c r="E222" s="426" t="e">
        <f>Evalueringsmatrix!F222</f>
        <v>#N/A</v>
      </c>
      <c r="F222" s="38">
        <v>12.5</v>
      </c>
      <c r="G222" s="242"/>
      <c r="H222" s="243"/>
      <c r="I222" s="195"/>
      <c r="J222" s="639"/>
      <c r="K222" s="640"/>
      <c r="L222" s="640"/>
      <c r="M222" s="640"/>
      <c r="N222" s="640"/>
      <c r="O222" s="640"/>
      <c r="P222" s="641"/>
    </row>
    <row r="223" spans="1:16" ht="18" customHeight="1" x14ac:dyDescent="0.25">
      <c r="A223" s="529"/>
      <c r="B223" s="190" t="s">
        <v>86</v>
      </c>
      <c r="C223" s="231" t="s">
        <v>189</v>
      </c>
      <c r="D223" s="529"/>
      <c r="E223" s="426" t="e">
        <f>Evalueringsmatrix!F223</f>
        <v>#N/A</v>
      </c>
      <c r="F223" s="38">
        <v>12.5</v>
      </c>
      <c r="G223" s="242"/>
      <c r="H223" s="243"/>
      <c r="I223" s="195"/>
      <c r="J223" s="639"/>
      <c r="K223" s="640"/>
      <c r="L223" s="640"/>
      <c r="M223" s="640"/>
      <c r="N223" s="640"/>
      <c r="O223" s="640"/>
      <c r="P223" s="641"/>
    </row>
    <row r="224" spans="1:16" ht="18" customHeight="1" x14ac:dyDescent="0.25">
      <c r="A224" s="529"/>
      <c r="B224" s="190" t="s">
        <v>99</v>
      </c>
      <c r="C224" s="229" t="s">
        <v>190</v>
      </c>
      <c r="D224" s="529"/>
      <c r="E224" s="426" t="e">
        <f>Evalueringsmatrix!F224</f>
        <v>#N/A</v>
      </c>
      <c r="F224" s="38">
        <v>15</v>
      </c>
      <c r="G224" s="242"/>
      <c r="H224" s="243"/>
      <c r="I224" s="195"/>
      <c r="J224" s="639"/>
      <c r="K224" s="640"/>
      <c r="L224" s="640"/>
      <c r="M224" s="640"/>
      <c r="N224" s="640"/>
      <c r="O224" s="640"/>
      <c r="P224" s="641"/>
    </row>
    <row r="225" spans="1:16" ht="18" customHeight="1" x14ac:dyDescent="0.25">
      <c r="A225" s="529"/>
      <c r="B225" s="190" t="s">
        <v>100</v>
      </c>
      <c r="C225" s="229" t="s">
        <v>191</v>
      </c>
      <c r="D225" s="530"/>
      <c r="E225" s="426" t="e">
        <f>Evalueringsmatrix!F225</f>
        <v>#N/A</v>
      </c>
      <c r="F225" s="38">
        <v>10</v>
      </c>
      <c r="G225" s="242"/>
      <c r="H225" s="243"/>
      <c r="I225" s="195"/>
      <c r="J225" s="639"/>
      <c r="K225" s="640"/>
      <c r="L225" s="640"/>
      <c r="M225" s="640"/>
      <c r="N225" s="640"/>
      <c r="O225" s="640"/>
      <c r="P225" s="641"/>
    </row>
    <row r="226" spans="1:16" ht="18" customHeight="1" x14ac:dyDescent="0.25">
      <c r="A226" s="196" t="s">
        <v>48</v>
      </c>
      <c r="B226" s="521" t="s">
        <v>496</v>
      </c>
      <c r="C226" s="522"/>
      <c r="D226" s="436" t="e">
        <f>Evalueringsmatrix!E226</f>
        <v>#N/A</v>
      </c>
      <c r="E226" s="220"/>
      <c r="F226" s="30">
        <f>SUM(F227:F231)</f>
        <v>100</v>
      </c>
      <c r="G226" s="240"/>
      <c r="H226" s="241"/>
      <c r="I226" s="195"/>
      <c r="J226" s="639"/>
      <c r="K226" s="640"/>
      <c r="L226" s="640"/>
      <c r="M226" s="640"/>
      <c r="N226" s="640"/>
      <c r="O226" s="640"/>
      <c r="P226" s="641"/>
    </row>
    <row r="227" spans="1:16" ht="18" customHeight="1" x14ac:dyDescent="0.25">
      <c r="A227" s="528"/>
      <c r="B227" s="190" t="s">
        <v>71</v>
      </c>
      <c r="C227" s="229" t="s">
        <v>192</v>
      </c>
      <c r="D227" s="528"/>
      <c r="E227" s="426" t="e">
        <f>Evalueringsmatrix!F227</f>
        <v>#N/A</v>
      </c>
      <c r="F227" s="38">
        <v>15</v>
      </c>
      <c r="G227" s="242"/>
      <c r="H227" s="243"/>
      <c r="I227" s="195"/>
      <c r="J227" s="639"/>
      <c r="K227" s="640"/>
      <c r="L227" s="640"/>
      <c r="M227" s="640"/>
      <c r="N227" s="640"/>
      <c r="O227" s="640"/>
      <c r="P227" s="641"/>
    </row>
    <row r="228" spans="1:16" ht="18" customHeight="1" x14ac:dyDescent="0.25">
      <c r="A228" s="529"/>
      <c r="B228" s="190" t="s">
        <v>72</v>
      </c>
      <c r="C228" s="229" t="s">
        <v>471</v>
      </c>
      <c r="D228" s="529"/>
      <c r="E228" s="426" t="e">
        <f>Evalueringsmatrix!F228</f>
        <v>#N/A</v>
      </c>
      <c r="F228" s="38">
        <v>20</v>
      </c>
      <c r="G228" s="242"/>
      <c r="H228" s="243"/>
      <c r="I228" s="195"/>
      <c r="J228" s="639"/>
      <c r="K228" s="640"/>
      <c r="L228" s="640"/>
      <c r="M228" s="640"/>
      <c r="N228" s="640"/>
      <c r="O228" s="640"/>
      <c r="P228" s="641"/>
    </row>
    <row r="229" spans="1:16" ht="18" customHeight="1" x14ac:dyDescent="0.25">
      <c r="A229" s="529"/>
      <c r="B229" s="190" t="s">
        <v>99</v>
      </c>
      <c r="C229" s="229" t="s">
        <v>193</v>
      </c>
      <c r="D229" s="529"/>
      <c r="E229" s="426" t="e">
        <f>Evalueringsmatrix!F229</f>
        <v>#N/A</v>
      </c>
      <c r="F229" s="38">
        <v>20</v>
      </c>
      <c r="G229" s="242"/>
      <c r="H229" s="243"/>
      <c r="I229" s="195"/>
      <c r="J229" s="639"/>
      <c r="K229" s="640"/>
      <c r="L229" s="640"/>
      <c r="M229" s="640"/>
      <c r="N229" s="640"/>
      <c r="O229" s="640"/>
      <c r="P229" s="641"/>
    </row>
    <row r="230" spans="1:16" ht="18" customHeight="1" x14ac:dyDescent="0.25">
      <c r="A230" s="529"/>
      <c r="B230" s="190" t="s">
        <v>100</v>
      </c>
      <c r="C230" s="229" t="s">
        <v>194</v>
      </c>
      <c r="D230" s="529"/>
      <c r="E230" s="426" t="e">
        <f>Evalueringsmatrix!F230</f>
        <v>#N/A</v>
      </c>
      <c r="F230" s="38">
        <v>20</v>
      </c>
      <c r="G230" s="242"/>
      <c r="H230" s="243"/>
      <c r="I230" s="195"/>
      <c r="J230" s="639"/>
      <c r="K230" s="640"/>
      <c r="L230" s="640"/>
      <c r="M230" s="640"/>
      <c r="N230" s="640"/>
      <c r="O230" s="640"/>
      <c r="P230" s="641"/>
    </row>
    <row r="231" spans="1:16" ht="18" customHeight="1" x14ac:dyDescent="0.25">
      <c r="A231" s="530"/>
      <c r="B231" s="190" t="s">
        <v>195</v>
      </c>
      <c r="C231" s="229" t="s">
        <v>196</v>
      </c>
      <c r="D231" s="530"/>
      <c r="E231" s="426" t="e">
        <f>Evalueringsmatrix!F231</f>
        <v>#N/A</v>
      </c>
      <c r="F231" s="38">
        <v>25</v>
      </c>
      <c r="G231" s="242"/>
      <c r="H231" s="243"/>
      <c r="I231" s="195"/>
      <c r="J231" s="639"/>
      <c r="K231" s="640"/>
      <c r="L231" s="640"/>
      <c r="M231" s="640"/>
      <c r="N231" s="640"/>
      <c r="O231" s="640"/>
      <c r="P231" s="641"/>
    </row>
    <row r="232" spans="1:16" ht="18" customHeight="1" x14ac:dyDescent="0.25">
      <c r="A232" s="203" t="s">
        <v>50</v>
      </c>
      <c r="B232" s="521" t="s">
        <v>197</v>
      </c>
      <c r="C232" s="522"/>
      <c r="D232" s="436" t="e">
        <f>Evalueringsmatrix!E232</f>
        <v>#N/A</v>
      </c>
      <c r="E232" s="220"/>
      <c r="F232" s="34">
        <v>100</v>
      </c>
      <c r="G232" s="240"/>
      <c r="H232" s="241"/>
      <c r="I232" s="195"/>
      <c r="J232" s="639"/>
      <c r="K232" s="640"/>
      <c r="L232" s="640"/>
      <c r="M232" s="640"/>
      <c r="N232" s="640"/>
      <c r="O232" s="640"/>
      <c r="P232" s="641"/>
    </row>
    <row r="233" spans="1:16" ht="18" customHeight="1" x14ac:dyDescent="0.25">
      <c r="A233" s="528"/>
      <c r="B233" s="190" t="s">
        <v>71</v>
      </c>
      <c r="C233" s="229" t="s">
        <v>198</v>
      </c>
      <c r="D233" s="528"/>
      <c r="E233" s="426" t="e">
        <f>Evalueringsmatrix!F233</f>
        <v>#N/A</v>
      </c>
      <c r="F233" s="38">
        <v>40</v>
      </c>
      <c r="G233" s="242"/>
      <c r="H233" s="243"/>
      <c r="I233" s="195"/>
      <c r="J233" s="639"/>
      <c r="K233" s="640"/>
      <c r="L233" s="640"/>
      <c r="M233" s="640"/>
      <c r="N233" s="640"/>
      <c r="O233" s="640"/>
      <c r="P233" s="641"/>
    </row>
    <row r="234" spans="1:16" ht="18" customHeight="1" x14ac:dyDescent="0.25">
      <c r="A234" s="529"/>
      <c r="B234" s="190" t="s">
        <v>85</v>
      </c>
      <c r="C234" s="229" t="s">
        <v>245</v>
      </c>
      <c r="D234" s="529"/>
      <c r="E234" s="426" t="e">
        <f>Evalueringsmatrix!F234</f>
        <v>#N/A</v>
      </c>
      <c r="F234" s="38">
        <v>30</v>
      </c>
      <c r="G234" s="242"/>
      <c r="H234" s="243"/>
      <c r="I234" s="195"/>
      <c r="J234" s="639"/>
      <c r="K234" s="640"/>
      <c r="L234" s="640"/>
      <c r="M234" s="640"/>
      <c r="N234" s="640"/>
      <c r="O234" s="640"/>
      <c r="P234" s="641"/>
    </row>
    <row r="235" spans="1:16" ht="18" customHeight="1" x14ac:dyDescent="0.25">
      <c r="A235" s="529"/>
      <c r="B235" s="190" t="s">
        <v>86</v>
      </c>
      <c r="C235" s="232" t="s">
        <v>246</v>
      </c>
      <c r="D235" s="529"/>
      <c r="E235" s="428" t="e">
        <f>Evalueringsmatrix!F235</f>
        <v>#N/A</v>
      </c>
      <c r="F235" s="266">
        <v>30</v>
      </c>
      <c r="G235" s="242"/>
      <c r="H235" s="243"/>
      <c r="I235" s="195"/>
      <c r="J235" s="639"/>
      <c r="K235" s="640"/>
      <c r="L235" s="640"/>
      <c r="M235" s="640"/>
      <c r="N235" s="640"/>
      <c r="O235" s="640"/>
      <c r="P235" s="641"/>
    </row>
    <row r="236" spans="1:16" ht="18" customHeight="1" x14ac:dyDescent="0.25">
      <c r="A236" s="201" t="s">
        <v>472</v>
      </c>
      <c r="B236" s="520" t="s">
        <v>247</v>
      </c>
      <c r="C236" s="520"/>
      <c r="D236" s="436" t="e">
        <f>Evalueringsmatrix!E236</f>
        <v>#N/A</v>
      </c>
      <c r="E236" s="352"/>
      <c r="F236" s="33">
        <v>100</v>
      </c>
      <c r="G236" s="240"/>
      <c r="H236" s="241"/>
      <c r="I236" s="195"/>
      <c r="J236" s="639"/>
      <c r="K236" s="640"/>
      <c r="L236" s="640"/>
      <c r="M236" s="640"/>
      <c r="N236" s="640"/>
      <c r="O236" s="640"/>
      <c r="P236" s="641"/>
    </row>
    <row r="237" spans="1:16" ht="18" customHeight="1" x14ac:dyDescent="0.25">
      <c r="A237" s="528"/>
      <c r="B237" s="190" t="s">
        <v>71</v>
      </c>
      <c r="C237" s="229" t="s">
        <v>501</v>
      </c>
      <c r="D237" s="528"/>
      <c r="E237" s="439" t="e">
        <f>Evalueringsmatrix!F237</f>
        <v>#N/A</v>
      </c>
      <c r="F237" s="38">
        <v>50</v>
      </c>
      <c r="G237" s="242"/>
      <c r="H237" s="243"/>
      <c r="I237" s="195"/>
      <c r="J237" s="639"/>
      <c r="K237" s="640"/>
      <c r="L237" s="640"/>
      <c r="M237" s="640"/>
      <c r="N237" s="640"/>
      <c r="O237" s="640"/>
      <c r="P237" s="641"/>
    </row>
    <row r="238" spans="1:16" ht="18" customHeight="1" x14ac:dyDescent="0.25">
      <c r="A238" s="529"/>
      <c r="B238" s="190" t="s">
        <v>72</v>
      </c>
      <c r="C238" s="229" t="s">
        <v>500</v>
      </c>
      <c r="D238" s="530"/>
      <c r="E238" s="439" t="e">
        <f>Evalueringsmatrix!F238</f>
        <v>#N/A</v>
      </c>
      <c r="F238" s="38">
        <v>70</v>
      </c>
      <c r="G238" s="242"/>
      <c r="H238" s="243"/>
      <c r="I238" s="257"/>
      <c r="J238" s="639"/>
      <c r="K238" s="640"/>
      <c r="L238" s="640"/>
      <c r="M238" s="640"/>
      <c r="N238" s="640"/>
      <c r="O238" s="640"/>
      <c r="P238" s="641"/>
    </row>
    <row r="239" spans="1:16" ht="18" customHeight="1" thickBot="1" x14ac:dyDescent="0.3">
      <c r="A239" s="197" t="s">
        <v>499</v>
      </c>
      <c r="B239" s="541" t="s">
        <v>473</v>
      </c>
      <c r="C239" s="542"/>
      <c r="D239" s="435" t="e">
        <f>Evalueringsmatrix!E239</f>
        <v>#N/A</v>
      </c>
      <c r="E239" s="37"/>
      <c r="F239" s="32">
        <v>100</v>
      </c>
      <c r="G239" s="242"/>
      <c r="H239" s="243"/>
      <c r="J239" s="642"/>
      <c r="K239" s="643"/>
      <c r="L239" s="643"/>
      <c r="M239" s="643"/>
      <c r="N239" s="643"/>
      <c r="O239" s="643"/>
      <c r="P239" s="644"/>
    </row>
    <row r="240" spans="1:16" ht="18" customHeight="1" thickBot="1" x14ac:dyDescent="0.3">
      <c r="A240" s="24" t="s">
        <v>368</v>
      </c>
      <c r="B240" s="148"/>
      <c r="C240" s="147"/>
      <c r="D240" s="147"/>
      <c r="E240" s="147"/>
      <c r="F240" s="147"/>
      <c r="G240" s="147"/>
      <c r="H240" s="147"/>
      <c r="J240" s="648"/>
      <c r="K240" s="648"/>
      <c r="L240" s="648"/>
      <c r="M240" s="648"/>
      <c r="N240" s="648"/>
      <c r="O240" s="648"/>
      <c r="P240" s="648"/>
    </row>
    <row r="241" spans="1:16" ht="18" customHeight="1" x14ac:dyDescent="0.25">
      <c r="A241" s="212" t="s">
        <v>58</v>
      </c>
      <c r="B241" s="600" t="s">
        <v>248</v>
      </c>
      <c r="C241" s="601"/>
      <c r="D241" s="436" t="e">
        <f>Evalueringsmatrix!E241</f>
        <v>#N/A</v>
      </c>
      <c r="E241" s="213"/>
      <c r="F241" s="214">
        <v>100</v>
      </c>
      <c r="G241" s="240"/>
      <c r="H241" s="241"/>
      <c r="J241" s="645"/>
      <c r="K241" s="646"/>
      <c r="L241" s="646"/>
      <c r="M241" s="646"/>
      <c r="N241" s="646"/>
      <c r="O241" s="646"/>
      <c r="P241" s="647"/>
    </row>
    <row r="242" spans="1:16" ht="18" customHeight="1" x14ac:dyDescent="0.25">
      <c r="A242" s="665"/>
      <c r="B242" s="215" t="s">
        <v>71</v>
      </c>
      <c r="C242" s="226" t="s">
        <v>479</v>
      </c>
      <c r="D242" s="604"/>
      <c r="E242" s="433" t="e">
        <f>Evalueringsmatrix!F242</f>
        <v>#N/A</v>
      </c>
      <c r="F242" s="216">
        <v>15</v>
      </c>
      <c r="G242" s="242"/>
      <c r="H242" s="243"/>
      <c r="J242" s="636"/>
      <c r="K242" s="637"/>
      <c r="L242" s="637"/>
      <c r="M242" s="637"/>
      <c r="N242" s="637"/>
      <c r="O242" s="637"/>
      <c r="P242" s="638"/>
    </row>
    <row r="243" spans="1:16" ht="18" customHeight="1" x14ac:dyDescent="0.25">
      <c r="A243" s="665"/>
      <c r="B243" s="215" t="s">
        <v>72</v>
      </c>
      <c r="C243" s="226" t="s">
        <v>249</v>
      </c>
      <c r="D243" s="604"/>
      <c r="E243" s="433" t="e">
        <f>Evalueringsmatrix!F243</f>
        <v>#N/A</v>
      </c>
      <c r="F243" s="216">
        <v>20</v>
      </c>
      <c r="G243" s="242"/>
      <c r="H243" s="243"/>
      <c r="J243" s="636"/>
      <c r="K243" s="637"/>
      <c r="L243" s="637"/>
      <c r="M243" s="637"/>
      <c r="N243" s="637"/>
      <c r="O243" s="637"/>
      <c r="P243" s="638"/>
    </row>
    <row r="244" spans="1:16" ht="18" customHeight="1" x14ac:dyDescent="0.25">
      <c r="A244" s="665"/>
      <c r="B244" s="215" t="s">
        <v>99</v>
      </c>
      <c r="C244" s="226" t="s">
        <v>250</v>
      </c>
      <c r="D244" s="604"/>
      <c r="E244" s="433" t="e">
        <f>Evalueringsmatrix!F244</f>
        <v>#N/A</v>
      </c>
      <c r="F244" s="216">
        <v>5</v>
      </c>
      <c r="G244" s="242"/>
      <c r="H244" s="243"/>
      <c r="J244" s="636"/>
      <c r="K244" s="637"/>
      <c r="L244" s="637"/>
      <c r="M244" s="637"/>
      <c r="N244" s="637"/>
      <c r="O244" s="637"/>
      <c r="P244" s="638"/>
    </row>
    <row r="245" spans="1:16" ht="18" customHeight="1" x14ac:dyDescent="0.25">
      <c r="A245" s="665"/>
      <c r="B245" s="215" t="s">
        <v>100</v>
      </c>
      <c r="C245" s="226" t="s">
        <v>251</v>
      </c>
      <c r="D245" s="604"/>
      <c r="E245" s="433" t="e">
        <f>Evalueringsmatrix!F245</f>
        <v>#N/A</v>
      </c>
      <c r="F245" s="216">
        <v>5</v>
      </c>
      <c r="G245" s="242"/>
      <c r="H245" s="243"/>
      <c r="J245" s="636"/>
      <c r="K245" s="637"/>
      <c r="L245" s="637"/>
      <c r="M245" s="637"/>
      <c r="N245" s="637"/>
      <c r="O245" s="637"/>
      <c r="P245" s="638"/>
    </row>
    <row r="246" spans="1:16" ht="18" customHeight="1" x14ac:dyDescent="0.25">
      <c r="A246" s="665"/>
      <c r="B246" s="215" t="s">
        <v>195</v>
      </c>
      <c r="C246" s="226" t="s">
        <v>252</v>
      </c>
      <c r="D246" s="604"/>
      <c r="E246" s="433" t="e">
        <f>Evalueringsmatrix!F246</f>
        <v>#N/A</v>
      </c>
      <c r="F246" s="216">
        <v>5</v>
      </c>
      <c r="G246" s="242"/>
      <c r="H246" s="243"/>
      <c r="J246" s="636"/>
      <c r="K246" s="637"/>
      <c r="L246" s="637"/>
      <c r="M246" s="637"/>
      <c r="N246" s="637"/>
      <c r="O246" s="637"/>
      <c r="P246" s="638"/>
    </row>
    <row r="247" spans="1:16" ht="18" customHeight="1" x14ac:dyDescent="0.25">
      <c r="A247" s="665"/>
      <c r="B247" s="215" t="s">
        <v>74</v>
      </c>
      <c r="C247" s="226" t="s">
        <v>253</v>
      </c>
      <c r="D247" s="604"/>
      <c r="E247" s="433" t="e">
        <f>Evalueringsmatrix!F247</f>
        <v>#N/A</v>
      </c>
      <c r="F247" s="216">
        <v>20</v>
      </c>
      <c r="G247" s="242"/>
      <c r="H247" s="243"/>
      <c r="J247" s="636"/>
      <c r="K247" s="637"/>
      <c r="L247" s="637"/>
      <c r="M247" s="637"/>
      <c r="N247" s="637"/>
      <c r="O247" s="637"/>
      <c r="P247" s="638"/>
    </row>
    <row r="248" spans="1:16" ht="18" customHeight="1" x14ac:dyDescent="0.25">
      <c r="A248" s="665"/>
      <c r="B248" s="215" t="s">
        <v>75</v>
      </c>
      <c r="C248" s="226" t="s">
        <v>254</v>
      </c>
      <c r="D248" s="604"/>
      <c r="E248" s="433" t="e">
        <f>Evalueringsmatrix!F248</f>
        <v>#N/A</v>
      </c>
      <c r="F248" s="216">
        <v>15</v>
      </c>
      <c r="G248" s="242"/>
      <c r="H248" s="243"/>
      <c r="J248" s="636"/>
      <c r="K248" s="637"/>
      <c r="L248" s="637"/>
      <c r="M248" s="637"/>
      <c r="N248" s="637"/>
      <c r="O248" s="637"/>
      <c r="P248" s="638"/>
    </row>
    <row r="249" spans="1:16" ht="18" customHeight="1" x14ac:dyDescent="0.25">
      <c r="A249" s="665"/>
      <c r="B249" s="215" t="s">
        <v>76</v>
      </c>
      <c r="C249" s="226" t="s">
        <v>480</v>
      </c>
      <c r="D249" s="604"/>
      <c r="E249" s="433" t="e">
        <f>Evalueringsmatrix!F249</f>
        <v>#N/A</v>
      </c>
      <c r="F249" s="216">
        <v>5</v>
      </c>
      <c r="G249" s="242"/>
      <c r="H249" s="243"/>
      <c r="J249" s="636"/>
      <c r="K249" s="637"/>
      <c r="L249" s="637"/>
      <c r="M249" s="637"/>
      <c r="N249" s="637"/>
      <c r="O249" s="637"/>
      <c r="P249" s="638"/>
    </row>
    <row r="250" spans="1:16" ht="18" customHeight="1" x14ac:dyDescent="0.25">
      <c r="A250" s="665"/>
      <c r="B250" s="215" t="s">
        <v>77</v>
      </c>
      <c r="C250" s="226" t="s">
        <v>59</v>
      </c>
      <c r="D250" s="604"/>
      <c r="E250" s="433" t="e">
        <f>Evalueringsmatrix!F250</f>
        <v>#N/A</v>
      </c>
      <c r="F250" s="216">
        <v>10</v>
      </c>
      <c r="G250" s="242"/>
      <c r="H250" s="243"/>
      <c r="J250" s="636"/>
      <c r="K250" s="637"/>
      <c r="L250" s="637"/>
      <c r="M250" s="637"/>
      <c r="N250" s="637"/>
      <c r="O250" s="637"/>
      <c r="P250" s="638"/>
    </row>
    <row r="251" spans="1:16" ht="18" customHeight="1" x14ac:dyDescent="0.25">
      <c r="A251" s="267" t="s">
        <v>60</v>
      </c>
      <c r="B251" s="602" t="s">
        <v>255</v>
      </c>
      <c r="C251" s="603"/>
      <c r="D251" s="436" t="e">
        <f>Evalueringsmatrix!E251</f>
        <v>#N/A</v>
      </c>
      <c r="E251" s="268"/>
      <c r="F251" s="269">
        <v>100</v>
      </c>
      <c r="G251" s="240"/>
      <c r="H251" s="241"/>
      <c r="J251" s="636"/>
      <c r="K251" s="637"/>
      <c r="L251" s="637"/>
      <c r="M251" s="637"/>
      <c r="N251" s="637"/>
      <c r="O251" s="637"/>
      <c r="P251" s="638"/>
    </row>
    <row r="252" spans="1:16" ht="18" customHeight="1" x14ac:dyDescent="0.25">
      <c r="A252" s="604"/>
      <c r="B252" s="215" t="s">
        <v>71</v>
      </c>
      <c r="C252" s="226" t="s">
        <v>256</v>
      </c>
      <c r="D252" s="604"/>
      <c r="E252" s="433" t="e">
        <f>Evalueringsmatrix!F252</f>
        <v>#N/A</v>
      </c>
      <c r="F252" s="216">
        <v>50</v>
      </c>
      <c r="G252" s="242"/>
      <c r="H252" s="243"/>
      <c r="J252" s="636"/>
      <c r="K252" s="637"/>
      <c r="L252" s="637"/>
      <c r="M252" s="637"/>
      <c r="N252" s="637"/>
      <c r="O252" s="637"/>
      <c r="P252" s="638"/>
    </row>
    <row r="253" spans="1:16" ht="18" customHeight="1" x14ac:dyDescent="0.25">
      <c r="A253" s="604"/>
      <c r="B253" s="215" t="s">
        <v>72</v>
      </c>
      <c r="C253" s="226" t="s">
        <v>257</v>
      </c>
      <c r="D253" s="604"/>
      <c r="E253" s="433" t="e">
        <f>Evalueringsmatrix!F253</f>
        <v>#N/A</v>
      </c>
      <c r="F253" s="216">
        <v>50</v>
      </c>
      <c r="G253" s="242"/>
      <c r="H253" s="243"/>
      <c r="J253" s="636"/>
      <c r="K253" s="637"/>
      <c r="L253" s="637"/>
      <c r="M253" s="637"/>
      <c r="N253" s="637"/>
      <c r="O253" s="637"/>
      <c r="P253" s="638"/>
    </row>
    <row r="254" spans="1:16" ht="18" customHeight="1" x14ac:dyDescent="0.25">
      <c r="A254" s="267" t="s">
        <v>61</v>
      </c>
      <c r="B254" s="602" t="s">
        <v>258</v>
      </c>
      <c r="C254" s="603"/>
      <c r="D254" s="436" t="e">
        <f>IF(SUM(E255:E259)&lt;Z254,0,IF(SUM(E255:E259)&gt;100,100,SUM(E255:E259)))</f>
        <v>#N/A</v>
      </c>
      <c r="E254" s="268"/>
      <c r="F254" s="269">
        <v>100</v>
      </c>
      <c r="G254" s="240"/>
      <c r="H254" s="241"/>
      <c r="J254" s="636"/>
      <c r="K254" s="637"/>
      <c r="L254" s="637"/>
      <c r="M254" s="637"/>
      <c r="N254" s="637"/>
      <c r="O254" s="637"/>
      <c r="P254" s="638"/>
    </row>
    <row r="255" spans="1:16" ht="26.25" x14ac:dyDescent="0.25">
      <c r="A255" s="604"/>
      <c r="B255" s="215" t="s">
        <v>71</v>
      </c>
      <c r="C255" s="226" t="s">
        <v>259</v>
      </c>
      <c r="D255" s="604"/>
      <c r="E255" s="433" t="e">
        <f>Evalueringsmatrix!F255</f>
        <v>#N/A</v>
      </c>
      <c r="F255" s="216">
        <v>20</v>
      </c>
      <c r="G255" s="242"/>
      <c r="H255" s="243"/>
      <c r="J255" s="636"/>
      <c r="K255" s="637"/>
      <c r="L255" s="637"/>
      <c r="M255" s="637"/>
      <c r="N255" s="637"/>
      <c r="O255" s="637"/>
      <c r="P255" s="638"/>
    </row>
    <row r="256" spans="1:16" ht="18" customHeight="1" x14ac:dyDescent="0.25">
      <c r="A256" s="604"/>
      <c r="B256" s="215" t="s">
        <v>72</v>
      </c>
      <c r="C256" s="226" t="s">
        <v>260</v>
      </c>
      <c r="D256" s="604"/>
      <c r="E256" s="433" t="e">
        <f>Evalueringsmatrix!F256</f>
        <v>#N/A</v>
      </c>
      <c r="F256" s="216">
        <v>20</v>
      </c>
      <c r="G256" s="242"/>
      <c r="H256" s="243"/>
      <c r="J256" s="636"/>
      <c r="K256" s="637"/>
      <c r="L256" s="637"/>
      <c r="M256" s="637"/>
      <c r="N256" s="637"/>
      <c r="O256" s="637"/>
      <c r="P256" s="638"/>
    </row>
    <row r="257" spans="1:17" ht="18" customHeight="1" x14ac:dyDescent="0.25">
      <c r="A257" s="604"/>
      <c r="B257" s="215" t="s">
        <v>73</v>
      </c>
      <c r="C257" s="226" t="s">
        <v>261</v>
      </c>
      <c r="D257" s="604"/>
      <c r="E257" s="433" t="e">
        <f>Evalueringsmatrix!F257</f>
        <v>#N/A</v>
      </c>
      <c r="F257" s="216">
        <v>20</v>
      </c>
      <c r="G257" s="242"/>
      <c r="H257" s="243"/>
      <c r="J257" s="636"/>
      <c r="K257" s="637"/>
      <c r="L257" s="637"/>
      <c r="M257" s="637"/>
      <c r="N257" s="637"/>
      <c r="O257" s="637"/>
      <c r="P257" s="638"/>
    </row>
    <row r="258" spans="1:17" ht="18" customHeight="1" x14ac:dyDescent="0.25">
      <c r="A258" s="604"/>
      <c r="B258" s="215" t="s">
        <v>75</v>
      </c>
      <c r="C258" s="256" t="s">
        <v>262</v>
      </c>
      <c r="D258" s="604"/>
      <c r="E258" s="433" t="e">
        <f>Evalueringsmatrix!F258</f>
        <v>#N/A</v>
      </c>
      <c r="F258" s="216">
        <v>20</v>
      </c>
      <c r="G258" s="242"/>
      <c r="H258" s="243"/>
      <c r="J258" s="636"/>
      <c r="K258" s="637"/>
      <c r="L258" s="637"/>
      <c r="M258" s="637"/>
      <c r="N258" s="637"/>
      <c r="O258" s="637"/>
      <c r="P258" s="638"/>
    </row>
    <row r="259" spans="1:17" ht="18" customHeight="1" x14ac:dyDescent="0.25">
      <c r="A259" s="604"/>
      <c r="B259" s="215" t="s">
        <v>76</v>
      </c>
      <c r="C259" s="226" t="s">
        <v>367</v>
      </c>
      <c r="D259" s="604"/>
      <c r="E259" s="433" t="e">
        <f>Evalueringsmatrix!F259</f>
        <v>#N/A</v>
      </c>
      <c r="F259" s="216">
        <v>20</v>
      </c>
      <c r="G259" s="242"/>
      <c r="H259" s="243"/>
      <c r="J259" s="636"/>
      <c r="K259" s="637"/>
      <c r="L259" s="637"/>
      <c r="M259" s="637"/>
      <c r="N259" s="637"/>
      <c r="O259" s="637"/>
      <c r="P259" s="638"/>
    </row>
    <row r="260" spans="1:17" ht="18" customHeight="1" x14ac:dyDescent="0.25">
      <c r="A260" s="267" t="s">
        <v>62</v>
      </c>
      <c r="B260" s="602" t="s">
        <v>263</v>
      </c>
      <c r="C260" s="603"/>
      <c r="D260" s="436" t="e">
        <f>Evalueringsmatrix!E260</f>
        <v>#N/A</v>
      </c>
      <c r="E260" s="268"/>
      <c r="F260" s="270">
        <v>100</v>
      </c>
      <c r="G260" s="240"/>
      <c r="H260" s="241"/>
      <c r="J260" s="636"/>
      <c r="K260" s="637"/>
      <c r="L260" s="637"/>
      <c r="M260" s="637"/>
      <c r="N260" s="637"/>
      <c r="O260" s="637"/>
      <c r="P260" s="638"/>
    </row>
    <row r="261" spans="1:17" ht="18" customHeight="1" x14ac:dyDescent="0.25">
      <c r="A261" s="604"/>
      <c r="B261" s="215" t="s">
        <v>71</v>
      </c>
      <c r="C261" s="227" t="s">
        <v>264</v>
      </c>
      <c r="D261" s="604"/>
      <c r="E261" s="433" t="e">
        <f>Evalueringsmatrix!F261</f>
        <v>#N/A</v>
      </c>
      <c r="F261" s="217">
        <v>30</v>
      </c>
      <c r="G261" s="242"/>
      <c r="H261" s="243"/>
      <c r="J261" s="636"/>
      <c r="K261" s="637"/>
      <c r="L261" s="637"/>
      <c r="M261" s="637"/>
      <c r="N261" s="637"/>
      <c r="O261" s="637"/>
      <c r="P261" s="638"/>
    </row>
    <row r="262" spans="1:17" ht="18" customHeight="1" x14ac:dyDescent="0.25">
      <c r="A262" s="604"/>
      <c r="B262" s="215" t="s">
        <v>72</v>
      </c>
      <c r="C262" s="227" t="s">
        <v>265</v>
      </c>
      <c r="D262" s="604"/>
      <c r="E262" s="433" t="e">
        <f>Evalueringsmatrix!F262</f>
        <v>#N/A</v>
      </c>
      <c r="F262" s="217">
        <v>90</v>
      </c>
      <c r="G262" s="242"/>
      <c r="H262" s="243"/>
      <c r="J262" s="636"/>
      <c r="K262" s="637"/>
      <c r="L262" s="637"/>
      <c r="M262" s="637"/>
      <c r="N262" s="637"/>
      <c r="O262" s="637"/>
      <c r="P262" s="638"/>
    </row>
    <row r="263" spans="1:17" ht="18" customHeight="1" thickBot="1" x14ac:dyDescent="0.3">
      <c r="A263" s="611"/>
      <c r="B263" s="218" t="s">
        <v>73</v>
      </c>
      <c r="C263" s="228" t="s">
        <v>266</v>
      </c>
      <c r="D263" s="611"/>
      <c r="E263" s="434" t="e">
        <f>Evalueringsmatrix!F263</f>
        <v>#N/A</v>
      </c>
      <c r="F263" s="219">
        <v>20</v>
      </c>
      <c r="G263" s="258"/>
      <c r="H263" s="259"/>
      <c r="J263" s="642"/>
      <c r="K263" s="643"/>
      <c r="L263" s="643"/>
      <c r="M263" s="643"/>
      <c r="N263" s="643"/>
      <c r="O263" s="643"/>
      <c r="P263" s="644"/>
    </row>
    <row r="267" spans="1:17" ht="15" customHeight="1" x14ac:dyDescent="0.3">
      <c r="B267" s="653" t="s">
        <v>292</v>
      </c>
      <c r="C267" s="653"/>
      <c r="D267" s="246"/>
      <c r="E267" s="246"/>
      <c r="F267" s="246"/>
      <c r="G267" s="246"/>
      <c r="H267" s="246"/>
      <c r="I267" s="246"/>
    </row>
    <row r="268" spans="1:17" ht="56.25" customHeight="1" x14ac:dyDescent="0.25">
      <c r="B268" s="361" t="s">
        <v>294</v>
      </c>
      <c r="C268" s="361"/>
      <c r="D268" s="361"/>
      <c r="E268" s="361"/>
      <c r="F268" s="361"/>
      <c r="G268" s="361"/>
      <c r="H268" s="361"/>
      <c r="I268" s="361"/>
      <c r="J268" s="361"/>
      <c r="K268" s="361"/>
      <c r="L268" s="361"/>
      <c r="M268" s="361"/>
      <c r="N268" s="361"/>
      <c r="O268" s="361"/>
      <c r="P268" s="261"/>
      <c r="Q268" s="261"/>
    </row>
    <row r="269" spans="1:17" ht="15" customHeight="1" x14ac:dyDescent="0.3">
      <c r="B269" s="246"/>
      <c r="C269" s="246"/>
      <c r="D269" s="246"/>
      <c r="E269" s="246"/>
      <c r="F269" s="246"/>
      <c r="G269" s="246"/>
      <c r="H269" s="246"/>
      <c r="I269" s="246"/>
    </row>
    <row r="270" spans="1:17" ht="15" customHeight="1" x14ac:dyDescent="0.3">
      <c r="B270" s="247"/>
      <c r="C270" s="247"/>
      <c r="D270" s="247"/>
      <c r="E270" s="247"/>
      <c r="F270" s="247"/>
      <c r="G270" s="247"/>
      <c r="H270" s="247"/>
      <c r="I270" s="247"/>
      <c r="J270" s="247"/>
      <c r="K270" s="247"/>
      <c r="L270" s="247"/>
      <c r="M270" s="247"/>
      <c r="N270" s="247"/>
      <c r="O270" s="247"/>
    </row>
    <row r="271" spans="1:17" ht="15" customHeight="1" x14ac:dyDescent="0.3">
      <c r="B271" s="246" t="s">
        <v>295</v>
      </c>
      <c r="C271" s="246"/>
      <c r="D271" s="246"/>
      <c r="E271" s="246"/>
      <c r="F271" s="246"/>
      <c r="G271" s="246"/>
      <c r="H271" s="246"/>
      <c r="I271" s="246"/>
    </row>
    <row r="272" spans="1:17" ht="15" customHeight="1" x14ac:dyDescent="0.3">
      <c r="B272" s="246"/>
      <c r="C272" s="246"/>
      <c r="D272" s="246"/>
      <c r="E272" s="246"/>
      <c r="F272" s="246"/>
      <c r="G272" s="246"/>
      <c r="H272" s="246"/>
      <c r="I272" s="246"/>
    </row>
    <row r="273" spans="2:15" ht="15" customHeight="1" x14ac:dyDescent="0.3">
      <c r="H273" s="246"/>
      <c r="I273" s="246"/>
    </row>
    <row r="274" spans="2:15" ht="15" customHeight="1" x14ac:dyDescent="0.3">
      <c r="H274" s="246"/>
      <c r="I274" s="246"/>
    </row>
    <row r="275" spans="2:15" ht="15" customHeight="1" x14ac:dyDescent="0.3">
      <c r="B275" s="247"/>
      <c r="C275" s="247"/>
      <c r="D275" s="247"/>
      <c r="E275" s="247"/>
      <c r="F275" s="247"/>
      <c r="G275" s="247"/>
      <c r="H275" s="247"/>
      <c r="I275" s="247"/>
      <c r="J275" s="247"/>
      <c r="K275" s="247"/>
      <c r="L275" s="247"/>
      <c r="M275" s="247"/>
      <c r="N275" s="247"/>
      <c r="O275" s="247"/>
    </row>
    <row r="276" spans="2:15" ht="15" customHeight="1" x14ac:dyDescent="0.3">
      <c r="B276" s="246" t="s">
        <v>296</v>
      </c>
      <c r="C276" s="246"/>
      <c r="D276" s="246"/>
      <c r="E276" s="246"/>
      <c r="F276" s="246"/>
      <c r="G276" s="246"/>
    </row>
  </sheetData>
  <sheetProtection formatRows="0" insertColumns="0"/>
  <mergeCells count="386">
    <mergeCell ref="D233:D235"/>
    <mergeCell ref="D242:D250"/>
    <mergeCell ref="D237:D238"/>
    <mergeCell ref="J233:P233"/>
    <mergeCell ref="J234:P234"/>
    <mergeCell ref="J235:P235"/>
    <mergeCell ref="E78:E79"/>
    <mergeCell ref="D80:D89"/>
    <mergeCell ref="D91:D97"/>
    <mergeCell ref="D99:D106"/>
    <mergeCell ref="D108:D109"/>
    <mergeCell ref="D119:D124"/>
    <mergeCell ref="D126:D139"/>
    <mergeCell ref="D141:D145"/>
    <mergeCell ref="D147:D153"/>
    <mergeCell ref="J231:P231"/>
    <mergeCell ref="J223:P223"/>
    <mergeCell ref="J210:P210"/>
    <mergeCell ref="J211:P211"/>
    <mergeCell ref="J212:P212"/>
    <mergeCell ref="J213:P213"/>
    <mergeCell ref="J214:P214"/>
    <mergeCell ref="J188:P188"/>
    <mergeCell ref="J189:P189"/>
    <mergeCell ref="A233:A235"/>
    <mergeCell ref="B236:C236"/>
    <mergeCell ref="A237:A238"/>
    <mergeCell ref="B241:C241"/>
    <mergeCell ref="A242:A250"/>
    <mergeCell ref="D13:D15"/>
    <mergeCell ref="D17:D20"/>
    <mergeCell ref="D22:D31"/>
    <mergeCell ref="D33:D34"/>
    <mergeCell ref="D36:D38"/>
    <mergeCell ref="D40:D46"/>
    <mergeCell ref="D48:D53"/>
    <mergeCell ref="D55:D59"/>
    <mergeCell ref="D62:D64"/>
    <mergeCell ref="D66:D68"/>
    <mergeCell ref="D155:D159"/>
    <mergeCell ref="D161:D165"/>
    <mergeCell ref="D167:D174"/>
    <mergeCell ref="D176:D179"/>
    <mergeCell ref="D181:D191"/>
    <mergeCell ref="D193:D198"/>
    <mergeCell ref="D200:D207"/>
    <mergeCell ref="D209:D214"/>
    <mergeCell ref="D216:D225"/>
    <mergeCell ref="A193:A198"/>
    <mergeCell ref="B199:C199"/>
    <mergeCell ref="A200:A207"/>
    <mergeCell ref="B208:C208"/>
    <mergeCell ref="A209:A214"/>
    <mergeCell ref="B215:C215"/>
    <mergeCell ref="A216:A225"/>
    <mergeCell ref="B226:C226"/>
    <mergeCell ref="A227:A231"/>
    <mergeCell ref="A17:A20"/>
    <mergeCell ref="B21:C21"/>
    <mergeCell ref="A22:A31"/>
    <mergeCell ref="B32:C32"/>
    <mergeCell ref="A33:A34"/>
    <mergeCell ref="A36:A38"/>
    <mergeCell ref="B39:C39"/>
    <mergeCell ref="A40:A46"/>
    <mergeCell ref="B47:C47"/>
    <mergeCell ref="J176:P176"/>
    <mergeCell ref="J177:P177"/>
    <mergeCell ref="J215:P215"/>
    <mergeCell ref="J216:P216"/>
    <mergeCell ref="J190:P190"/>
    <mergeCell ref="J191:P191"/>
    <mergeCell ref="J194:P194"/>
    <mergeCell ref="J178:P178"/>
    <mergeCell ref="J179:P179"/>
    <mergeCell ref="J180:P180"/>
    <mergeCell ref="J181:P181"/>
    <mergeCell ref="J182:P182"/>
    <mergeCell ref="J183:P183"/>
    <mergeCell ref="J229:P229"/>
    <mergeCell ref="J230:P230"/>
    <mergeCell ref="J184:P184"/>
    <mergeCell ref="J185:P185"/>
    <mergeCell ref="J186:P186"/>
    <mergeCell ref="J187:P187"/>
    <mergeCell ref="D227:D231"/>
    <mergeCell ref="J232:P232"/>
    <mergeCell ref="J224:P224"/>
    <mergeCell ref="J225:P225"/>
    <mergeCell ref="J226:P226"/>
    <mergeCell ref="J227:P227"/>
    <mergeCell ref="J228:P228"/>
    <mergeCell ref="J207:P207"/>
    <mergeCell ref="J209:P209"/>
    <mergeCell ref="J217:P217"/>
    <mergeCell ref="J218:P218"/>
    <mergeCell ref="J195:P195"/>
    <mergeCell ref="J196:P196"/>
    <mergeCell ref="J197:P197"/>
    <mergeCell ref="J205:P205"/>
    <mergeCell ref="J206:P206"/>
    <mergeCell ref="J219:P219"/>
    <mergeCell ref="J220:P220"/>
    <mergeCell ref="J155:P155"/>
    <mergeCell ref="J156:P156"/>
    <mergeCell ref="J157:P157"/>
    <mergeCell ref="A147:A153"/>
    <mergeCell ref="J221:P221"/>
    <mergeCell ref="J222:P222"/>
    <mergeCell ref="J161:P161"/>
    <mergeCell ref="J165:P165"/>
    <mergeCell ref="J170:P170"/>
    <mergeCell ref="J158:P158"/>
    <mergeCell ref="J159:P159"/>
    <mergeCell ref="J160:P160"/>
    <mergeCell ref="J166:P166"/>
    <mergeCell ref="J167:P167"/>
    <mergeCell ref="J168:P168"/>
    <mergeCell ref="J169:P169"/>
    <mergeCell ref="J162:P162"/>
    <mergeCell ref="J163:P163"/>
    <mergeCell ref="J164:P164"/>
    <mergeCell ref="J171:P171"/>
    <mergeCell ref="J172:P172"/>
    <mergeCell ref="J173:P173"/>
    <mergeCell ref="J174:P174"/>
    <mergeCell ref="J175:P175"/>
    <mergeCell ref="J147:P147"/>
    <mergeCell ref="J148:P148"/>
    <mergeCell ref="J149:P149"/>
    <mergeCell ref="J150:P150"/>
    <mergeCell ref="B146:C146"/>
    <mergeCell ref="B154:C154"/>
    <mergeCell ref="J131:P131"/>
    <mergeCell ref="J132:P132"/>
    <mergeCell ref="J133:P133"/>
    <mergeCell ref="J134:P134"/>
    <mergeCell ref="J135:P135"/>
    <mergeCell ref="J136:P136"/>
    <mergeCell ref="J137:P137"/>
    <mergeCell ref="J151:P151"/>
    <mergeCell ref="J152:P152"/>
    <mergeCell ref="J138:P138"/>
    <mergeCell ref="J142:P142"/>
    <mergeCell ref="J143:P143"/>
    <mergeCell ref="J144:P144"/>
    <mergeCell ref="J145:P145"/>
    <mergeCell ref="J146:P146"/>
    <mergeCell ref="J153:P153"/>
    <mergeCell ref="J154:P154"/>
    <mergeCell ref="J127:P127"/>
    <mergeCell ref="J128:P128"/>
    <mergeCell ref="J129:P129"/>
    <mergeCell ref="J125:P125"/>
    <mergeCell ref="J126:P126"/>
    <mergeCell ref="J130:P130"/>
    <mergeCell ref="J117:P117"/>
    <mergeCell ref="J118:P118"/>
    <mergeCell ref="J119:P119"/>
    <mergeCell ref="J120:P120"/>
    <mergeCell ref="J121:P121"/>
    <mergeCell ref="J122:P122"/>
    <mergeCell ref="J123:P123"/>
    <mergeCell ref="J124:P124"/>
    <mergeCell ref="J92:P92"/>
    <mergeCell ref="J94:P94"/>
    <mergeCell ref="J95:P95"/>
    <mergeCell ref="J96:P96"/>
    <mergeCell ref="J109:P109"/>
    <mergeCell ref="J97:P97"/>
    <mergeCell ref="J98:P98"/>
    <mergeCell ref="J99:P99"/>
    <mergeCell ref="J100:P100"/>
    <mergeCell ref="J101:P101"/>
    <mergeCell ref="J102:P102"/>
    <mergeCell ref="J103:P103"/>
    <mergeCell ref="J107:P107"/>
    <mergeCell ref="J108:P108"/>
    <mergeCell ref="J47:P47"/>
    <mergeCell ref="J48:P48"/>
    <mergeCell ref="J49:P49"/>
    <mergeCell ref="J50:P50"/>
    <mergeCell ref="J51:P51"/>
    <mergeCell ref="J70:P70"/>
    <mergeCell ref="J65:P65"/>
    <mergeCell ref="J66:P66"/>
    <mergeCell ref="J67:P67"/>
    <mergeCell ref="J68:P68"/>
    <mergeCell ref="J69:P69"/>
    <mergeCell ref="J29:P29"/>
    <mergeCell ref="J30:P30"/>
    <mergeCell ref="J31:P31"/>
    <mergeCell ref="J32:P32"/>
    <mergeCell ref="B65:C65"/>
    <mergeCell ref="B70:C70"/>
    <mergeCell ref="B54:C54"/>
    <mergeCell ref="B60:C60"/>
    <mergeCell ref="B61:C61"/>
    <mergeCell ref="B69:C69"/>
    <mergeCell ref="E69:E70"/>
    <mergeCell ref="B35:C35"/>
    <mergeCell ref="J35:P35"/>
    <mergeCell ref="J52:P52"/>
    <mergeCell ref="J45:P45"/>
    <mergeCell ref="J38:P38"/>
    <mergeCell ref="J39:P39"/>
    <mergeCell ref="J60:P60"/>
    <mergeCell ref="J59:P59"/>
    <mergeCell ref="J53:P53"/>
    <mergeCell ref="J54:P54"/>
    <mergeCell ref="J55:P55"/>
    <mergeCell ref="J56:P56"/>
    <mergeCell ref="J57:P57"/>
    <mergeCell ref="J18:P18"/>
    <mergeCell ref="J19:P19"/>
    <mergeCell ref="B16:C16"/>
    <mergeCell ref="J20:P20"/>
    <mergeCell ref="J21:P21"/>
    <mergeCell ref="J22:P22"/>
    <mergeCell ref="J27:P27"/>
    <mergeCell ref="J28:P28"/>
    <mergeCell ref="C10:C11"/>
    <mergeCell ref="D10:F10"/>
    <mergeCell ref="J23:P23"/>
    <mergeCell ref="B267:C267"/>
    <mergeCell ref="A6:B6"/>
    <mergeCell ref="C6:F6"/>
    <mergeCell ref="A8:Q8"/>
    <mergeCell ref="A261:A263"/>
    <mergeCell ref="A252:A253"/>
    <mergeCell ref="A255:A259"/>
    <mergeCell ref="A2:B2"/>
    <mergeCell ref="A3:B3"/>
    <mergeCell ref="A4:B4"/>
    <mergeCell ref="J13:P13"/>
    <mergeCell ref="J14:P14"/>
    <mergeCell ref="J15:P15"/>
    <mergeCell ref="J16:P16"/>
    <mergeCell ref="J17:P17"/>
    <mergeCell ref="J10:P10"/>
    <mergeCell ref="J11:P11"/>
    <mergeCell ref="B12:C12"/>
    <mergeCell ref="J12:P12"/>
    <mergeCell ref="G10:G11"/>
    <mergeCell ref="H10:H11"/>
    <mergeCell ref="A10:A11"/>
    <mergeCell ref="B10:B11"/>
    <mergeCell ref="M2:N3"/>
    <mergeCell ref="M4:N4"/>
    <mergeCell ref="F2:G2"/>
    <mergeCell ref="F3:G3"/>
    <mergeCell ref="F4:G4"/>
    <mergeCell ref="A13:A15"/>
    <mergeCell ref="A111:A117"/>
    <mergeCell ref="A119:A124"/>
    <mergeCell ref="A126:A139"/>
    <mergeCell ref="A141:A145"/>
    <mergeCell ref="J36:P36"/>
    <mergeCell ref="J37:P37"/>
    <mergeCell ref="J40:P40"/>
    <mergeCell ref="J41:P41"/>
    <mergeCell ref="J42:P42"/>
    <mergeCell ref="J43:P43"/>
    <mergeCell ref="J44:P44"/>
    <mergeCell ref="J61:P61"/>
    <mergeCell ref="J62:P62"/>
    <mergeCell ref="J63:P63"/>
    <mergeCell ref="J64:P64"/>
    <mergeCell ref="J33:P33"/>
    <mergeCell ref="J24:P24"/>
    <mergeCell ref="J25:P25"/>
    <mergeCell ref="J26:P26"/>
    <mergeCell ref="A176:A179"/>
    <mergeCell ref="A181:A191"/>
    <mergeCell ref="A71:A77"/>
    <mergeCell ref="A48:A53"/>
    <mergeCell ref="A55:A59"/>
    <mergeCell ref="A62:A64"/>
    <mergeCell ref="A66:A68"/>
    <mergeCell ref="A80:A89"/>
    <mergeCell ref="A91:A97"/>
    <mergeCell ref="A99:A106"/>
    <mergeCell ref="A108:A109"/>
    <mergeCell ref="A155:A159"/>
    <mergeCell ref="A161:A165"/>
    <mergeCell ref="A167:A174"/>
    <mergeCell ref="B232:C232"/>
    <mergeCell ref="B239:C239"/>
    <mergeCell ref="B78:C78"/>
    <mergeCell ref="B110:C110"/>
    <mergeCell ref="B118:C118"/>
    <mergeCell ref="B140:C140"/>
    <mergeCell ref="B79:C79"/>
    <mergeCell ref="B90:C90"/>
    <mergeCell ref="B98:C98"/>
    <mergeCell ref="B107:C107"/>
    <mergeCell ref="B175:C175"/>
    <mergeCell ref="B180:C180"/>
    <mergeCell ref="B125:C125"/>
    <mergeCell ref="B160:C160"/>
    <mergeCell ref="B166:C166"/>
    <mergeCell ref="B251:C251"/>
    <mergeCell ref="B254:C254"/>
    <mergeCell ref="B260:C260"/>
    <mergeCell ref="D71:D77"/>
    <mergeCell ref="D111:D117"/>
    <mergeCell ref="B192:C192"/>
    <mergeCell ref="J243:P243"/>
    <mergeCell ref="J244:P244"/>
    <mergeCell ref="J245:P245"/>
    <mergeCell ref="J246:P246"/>
    <mergeCell ref="J248:P248"/>
    <mergeCell ref="J249:P249"/>
    <mergeCell ref="J250:P250"/>
    <mergeCell ref="J251:P251"/>
    <mergeCell ref="J71:P71"/>
    <mergeCell ref="J72:P72"/>
    <mergeCell ref="J73:P73"/>
    <mergeCell ref="J80:P80"/>
    <mergeCell ref="J81:P81"/>
    <mergeCell ref="J236:P236"/>
    <mergeCell ref="J237:P237"/>
    <mergeCell ref="J238:P238"/>
    <mergeCell ref="J239:P239"/>
    <mergeCell ref="J240:P240"/>
    <mergeCell ref="J241:P241"/>
    <mergeCell ref="J34:P34"/>
    <mergeCell ref="J82:P82"/>
    <mergeCell ref="J83:P83"/>
    <mergeCell ref="J84:P84"/>
    <mergeCell ref="J85:P85"/>
    <mergeCell ref="J74:P74"/>
    <mergeCell ref="J75:P75"/>
    <mergeCell ref="J76:P76"/>
    <mergeCell ref="J77:P77"/>
    <mergeCell ref="J78:P78"/>
    <mergeCell ref="J79:P79"/>
    <mergeCell ref="J86:P86"/>
    <mergeCell ref="J87:P87"/>
    <mergeCell ref="J88:P88"/>
    <mergeCell ref="J89:P89"/>
    <mergeCell ref="J208:P208"/>
    <mergeCell ref="J90:P90"/>
    <mergeCell ref="J91:P91"/>
    <mergeCell ref="J204:P204"/>
    <mergeCell ref="J199:P199"/>
    <mergeCell ref="J200:P200"/>
    <mergeCell ref="J58:P58"/>
    <mergeCell ref="J46:P46"/>
    <mergeCell ref="J247:P247"/>
    <mergeCell ref="J261:P261"/>
    <mergeCell ref="J262:P262"/>
    <mergeCell ref="J263:P263"/>
    <mergeCell ref="J252:P252"/>
    <mergeCell ref="J253:P253"/>
    <mergeCell ref="J254:P254"/>
    <mergeCell ref="J255:P255"/>
    <mergeCell ref="J256:P256"/>
    <mergeCell ref="J257:P257"/>
    <mergeCell ref="J258:P258"/>
    <mergeCell ref="J259:P259"/>
    <mergeCell ref="J260:P260"/>
    <mergeCell ref="D252:D253"/>
    <mergeCell ref="D255:D259"/>
    <mergeCell ref="D261:D263"/>
    <mergeCell ref="J242:P242"/>
    <mergeCell ref="J93:P93"/>
    <mergeCell ref="J104:P104"/>
    <mergeCell ref="J105:P105"/>
    <mergeCell ref="J106:P106"/>
    <mergeCell ref="J111:P111"/>
    <mergeCell ref="J112:P112"/>
    <mergeCell ref="J113:P113"/>
    <mergeCell ref="J114:P114"/>
    <mergeCell ref="J115:P115"/>
    <mergeCell ref="J116:P116"/>
    <mergeCell ref="J139:P139"/>
    <mergeCell ref="J140:P140"/>
    <mergeCell ref="J141:P141"/>
    <mergeCell ref="J193:P193"/>
    <mergeCell ref="J192:P192"/>
    <mergeCell ref="J110:P110"/>
    <mergeCell ref="J198:P198"/>
    <mergeCell ref="J201:P201"/>
    <mergeCell ref="J202:P202"/>
    <mergeCell ref="J203:P203"/>
  </mergeCells>
  <conditionalFormatting sqref="E108">
    <cfRule type="cellIs" dxfId="1" priority="2" operator="lessThan">
      <formula>5</formula>
    </cfRule>
  </conditionalFormatting>
  <conditionalFormatting sqref="E193">
    <cfRule type="cellIs" dxfId="0" priority="1" stopIfTrue="1" operator="lessThan">
      <formula>50</formula>
    </cfRule>
  </conditionalFormatting>
  <dataValidations count="3">
    <dataValidation type="decimal" allowBlank="1" showInputMessage="1" showErrorMessage="1" sqref="E55:E59 E62:E64 E66:E68 E91:E97 E209:E214 E200:E207 E252:E253 E161:E165 E155:E159 E255:E259 E261:E263 E80:E89 E111:E117 E126:E139 E147:E153 E176:E179 E181:E191 E227:E231 E167:E174 E194:E198 E216:E225 E71:E77 E119:E124 E141:E145 E233:E235 E242:E250 E237:E238 E13:E15 E17:E20 E33:E34 E36:E38 E40:E46 E48:E53 E22:E31 E99:E106" xr:uid="{00000000-0002-0000-0300-000000000000}">
      <formula1>0</formula1>
      <formula2>F13</formula2>
    </dataValidation>
    <dataValidation type="decimal" allowBlank="1" showInputMessage="1" showErrorMessage="1" sqref="E108:E109 E193" xr:uid="{00000000-0002-0000-0300-000001000000}">
      <formula1>0</formula1>
      <formula2>50</formula2>
    </dataValidation>
    <dataValidation type="decimal" allowBlank="1" showInputMessage="1" showErrorMessage="1" sqref="D239" xr:uid="{00000000-0002-0000-0300-000002000000}">
      <formula1>0</formula1>
      <formula2>100</formula2>
    </dataValidation>
  </dataValidations>
  <pageMargins left="0.25" right="0.25" top="0.75" bottom="0.75" header="0.3" footer="0.3"/>
  <pageSetup paperSize="8" scale="77" fitToHeight="0" orientation="portrait" r:id="rId1"/>
  <rowBreaks count="2" manualBreakCount="2">
    <brk id="85" max="16" man="1"/>
    <brk id="166" max="16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766DBBD249341BF65D28C6997F239" ma:contentTypeVersion="0" ma:contentTypeDescription="Create a new document." ma:contentTypeScope="" ma:versionID="aa83b8221bbaecac80cc379b64a98de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3b557f7c35b82c73530dce8cf63d1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027639-0E66-4677-BE98-F6F4574B4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4A912D-A5CC-465D-A54C-6FFFB742360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A27832-6CDF-41C1-A38E-E31DDDC069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5</vt:i4>
      </vt:variant>
    </vt:vector>
  </HeadingPairs>
  <TitlesOfParts>
    <vt:vector size="10" baseType="lpstr">
      <vt:lpstr>Dækblad</vt:lpstr>
      <vt:lpstr>Frame input-ark</vt:lpstr>
      <vt:lpstr>Evalueringsmatrix</vt:lpstr>
      <vt:lpstr>ECO1.1 </vt:lpstr>
      <vt:lpstr>Hensigtserklæring</vt:lpstr>
      <vt:lpstr>Dækblad!Udskriftsområde</vt:lpstr>
      <vt:lpstr>'ECO1.1 '!Udskriftsområde</vt:lpstr>
      <vt:lpstr>Evalueringsmatrix!Udskriftsområde</vt:lpstr>
      <vt:lpstr>Hensigtserklæring!Udskriftsområde</vt:lpstr>
      <vt:lpstr>Evalueringsmatrix!Udskriftstitler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z.gyetvai</dc:creator>
  <cp:lastModifiedBy>Dominia</cp:lastModifiedBy>
  <cp:lastPrinted>2014-03-17T11:00:22Z</cp:lastPrinted>
  <dcterms:created xsi:type="dcterms:W3CDTF">2010-01-18T12:46:58Z</dcterms:created>
  <dcterms:modified xsi:type="dcterms:W3CDTF">2019-08-15T11:30:15Z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0x010100D49766DBBD249341BF65D28C6997F239</vt:lpwstr>
  </property>
</Properties>
</file>